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fse02\cogenerazione_telecontrollo_vr\Varese_Rossi_Circolo\Gara Varese\"/>
    </mc:Choice>
  </mc:AlternateContent>
  <xr:revisionPtr revIDLastSave="0" documentId="13_ncr:1_{EFDAC17F-94C5-47D3-934F-4BEB38ED0AC3}" xr6:coauthVersionLast="47" xr6:coauthVersionMax="47" xr10:uidLastSave="{00000000-0000-0000-0000-000000000000}"/>
  <bookViews>
    <workbookView xWindow="-120" yWindow="-120" windowWidth="29040" windowHeight="15840" xr2:uid="{5EC7BD0F-904A-4A9C-AFB9-86C55210E396}"/>
  </bookViews>
  <sheets>
    <sheet name="RIEPILOGO_LETTURE" sheetId="1" r:id="rId1"/>
  </sheets>
  <definedNames>
    <definedName name="_xlnm._FilterDatabase" localSheetId="0" hidden="1">RIEPILOGO_LETTURE!$A$1:$S$162</definedName>
    <definedName name="_xlnm.Print_Area" localSheetId="0">RIEPILOGO_LETTURE!$A$1:$S$162</definedName>
    <definedName name="_xlnm.Print_Titles" localSheetId="0">RIEPILOGO_LETTURE!$1:$1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5" i="1" l="1"/>
  <c r="S166" i="1"/>
  <c r="S167" i="1"/>
  <c r="S168" i="1"/>
  <c r="S164" i="1"/>
  <c r="G168" i="1" l="1"/>
  <c r="H168" i="1"/>
  <c r="I168" i="1"/>
  <c r="J168" i="1"/>
  <c r="K168" i="1"/>
  <c r="L168" i="1"/>
  <c r="M168" i="1"/>
  <c r="N168" i="1"/>
  <c r="O168" i="1"/>
  <c r="P168" i="1"/>
  <c r="Q168" i="1"/>
  <c r="F168" i="1"/>
  <c r="G167" i="1"/>
  <c r="H167" i="1"/>
  <c r="I167" i="1"/>
  <c r="J167" i="1"/>
  <c r="K167" i="1"/>
  <c r="L167" i="1"/>
  <c r="M167" i="1"/>
  <c r="N167" i="1"/>
  <c r="O167" i="1"/>
  <c r="P167" i="1"/>
  <c r="Q167" i="1"/>
  <c r="G166" i="1"/>
  <c r="H166" i="1"/>
  <c r="I166" i="1"/>
  <c r="J166" i="1"/>
  <c r="K166" i="1"/>
  <c r="L166" i="1"/>
  <c r="M166" i="1"/>
  <c r="N166" i="1"/>
  <c r="O166" i="1"/>
  <c r="P166" i="1"/>
  <c r="Q166" i="1"/>
  <c r="G165" i="1"/>
  <c r="H165" i="1"/>
  <c r="I165" i="1"/>
  <c r="J165" i="1"/>
  <c r="K165" i="1"/>
  <c r="L165" i="1"/>
  <c r="M165" i="1"/>
  <c r="N165" i="1"/>
  <c r="O165" i="1"/>
  <c r="P165" i="1"/>
  <c r="Q165" i="1"/>
  <c r="F165" i="1"/>
  <c r="F166" i="1"/>
  <c r="F167" i="1"/>
  <c r="G164" i="1"/>
  <c r="H164" i="1"/>
  <c r="I164" i="1"/>
  <c r="J164" i="1"/>
  <c r="K164" i="1"/>
  <c r="L164" i="1"/>
  <c r="M164" i="1"/>
  <c r="N164" i="1"/>
  <c r="O164" i="1"/>
  <c r="P164" i="1"/>
  <c r="Q164" i="1"/>
  <c r="F164" i="1"/>
  <c r="V162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S161" i="1" s="1"/>
  <c r="E161" i="1"/>
  <c r="V161" i="1" s="1"/>
  <c r="Q160" i="1"/>
  <c r="P160" i="1"/>
  <c r="O160" i="1"/>
  <c r="N160" i="1"/>
  <c r="M160" i="1"/>
  <c r="L160" i="1"/>
  <c r="K160" i="1"/>
  <c r="J160" i="1"/>
  <c r="I160" i="1"/>
  <c r="H160" i="1"/>
  <c r="G160" i="1"/>
  <c r="F160" i="1"/>
  <c r="S160" i="1" s="1"/>
  <c r="E160" i="1"/>
  <c r="V160" i="1" s="1"/>
  <c r="Q159" i="1"/>
  <c r="P159" i="1"/>
  <c r="O159" i="1"/>
  <c r="N159" i="1"/>
  <c r="N162" i="1" s="1"/>
  <c r="M159" i="1"/>
  <c r="L159" i="1"/>
  <c r="K159" i="1"/>
  <c r="J159" i="1"/>
  <c r="I159" i="1"/>
  <c r="H159" i="1"/>
  <c r="G159" i="1"/>
  <c r="F159" i="1"/>
  <c r="S159" i="1" s="1"/>
  <c r="E159" i="1"/>
  <c r="V159" i="1" s="1"/>
  <c r="V158" i="1"/>
  <c r="Q158" i="1"/>
  <c r="Q162" i="1" s="1"/>
  <c r="P158" i="1"/>
  <c r="P162" i="1" s="1"/>
  <c r="O158" i="1"/>
  <c r="O162" i="1" s="1"/>
  <c r="N158" i="1"/>
  <c r="M158" i="1"/>
  <c r="W158" i="1" s="1"/>
  <c r="X158" i="1" s="1"/>
  <c r="L158" i="1"/>
  <c r="L162" i="1" s="1"/>
  <c r="K158" i="1"/>
  <c r="K162" i="1" s="1"/>
  <c r="J158" i="1"/>
  <c r="J162" i="1" s="1"/>
  <c r="I158" i="1"/>
  <c r="I162" i="1" s="1"/>
  <c r="H158" i="1"/>
  <c r="H162" i="1" s="1"/>
  <c r="G158" i="1"/>
  <c r="G162" i="1" s="1"/>
  <c r="F158" i="1"/>
  <c r="E158" i="1"/>
  <c r="S155" i="1"/>
  <c r="R155" i="1"/>
  <c r="S154" i="1"/>
  <c r="R154" i="1"/>
  <c r="S153" i="1"/>
  <c r="R153" i="1"/>
  <c r="V152" i="1"/>
  <c r="W152" i="1" s="1"/>
  <c r="X152" i="1" s="1"/>
  <c r="S152" i="1"/>
  <c r="Y152" i="1" s="1"/>
  <c r="R152" i="1"/>
  <c r="S151" i="1"/>
  <c r="R151" i="1"/>
  <c r="S150" i="1"/>
  <c r="R150" i="1" s="1"/>
  <c r="S149" i="1"/>
  <c r="R149" i="1"/>
  <c r="S148" i="1"/>
  <c r="R148" i="1"/>
  <c r="V147" i="1"/>
  <c r="W147" i="1" s="1"/>
  <c r="S147" i="1"/>
  <c r="R147" i="1" s="1"/>
  <c r="V146" i="1"/>
  <c r="W146" i="1" s="1"/>
  <c r="S146" i="1"/>
  <c r="R146" i="1"/>
  <c r="V145" i="1"/>
  <c r="W145" i="1" s="1"/>
  <c r="S145" i="1"/>
  <c r="R145" i="1" s="1"/>
  <c r="V144" i="1"/>
  <c r="W144" i="1" s="1"/>
  <c r="S144" i="1"/>
  <c r="R144" i="1"/>
  <c r="V143" i="1"/>
  <c r="W143" i="1" s="1"/>
  <c r="S143" i="1"/>
  <c r="R143" i="1" s="1"/>
  <c r="V142" i="1"/>
  <c r="W142" i="1" s="1"/>
  <c r="S142" i="1"/>
  <c r="Y142" i="1" s="1"/>
  <c r="R142" i="1"/>
  <c r="Y141" i="1"/>
  <c r="V141" i="1"/>
  <c r="W141" i="1" s="1"/>
  <c r="S141" i="1"/>
  <c r="R141" i="1"/>
  <c r="Y140" i="1"/>
  <c r="V140" i="1"/>
  <c r="R140" i="1" s="1"/>
  <c r="S140" i="1"/>
  <c r="V139" i="1"/>
  <c r="W139" i="1" s="1"/>
  <c r="X139" i="1" s="1"/>
  <c r="S139" i="1"/>
  <c r="Y139" i="1" s="1"/>
  <c r="R139" i="1"/>
  <c r="V138" i="1"/>
  <c r="W138" i="1" s="1"/>
  <c r="S138" i="1"/>
  <c r="R138" i="1"/>
  <c r="Y137" i="1"/>
  <c r="V137" i="1"/>
  <c r="W137" i="1" s="1"/>
  <c r="X137" i="1" s="1"/>
  <c r="S137" i="1"/>
  <c r="V136" i="1"/>
  <c r="W136" i="1" s="1"/>
  <c r="X136" i="1" s="1"/>
  <c r="S136" i="1"/>
  <c r="Y136" i="1" s="1"/>
  <c r="R136" i="1"/>
  <c r="V135" i="1"/>
  <c r="W135" i="1" s="1"/>
  <c r="X135" i="1" s="1"/>
  <c r="S135" i="1"/>
  <c r="Y135" i="1" s="1"/>
  <c r="R135" i="1"/>
  <c r="Y134" i="1"/>
  <c r="V134" i="1"/>
  <c r="W134" i="1" s="1"/>
  <c r="X134" i="1" s="1"/>
  <c r="S134" i="1"/>
  <c r="R134" i="1"/>
  <c r="V133" i="1"/>
  <c r="W133" i="1" s="1"/>
  <c r="S133" i="1"/>
  <c r="R133" i="1"/>
  <c r="V131" i="1"/>
  <c r="W131" i="1" s="1"/>
  <c r="S131" i="1"/>
  <c r="R131" i="1"/>
  <c r="V130" i="1"/>
  <c r="W130" i="1" s="1"/>
  <c r="S130" i="1"/>
  <c r="R130" i="1"/>
  <c r="V129" i="1"/>
  <c r="W129" i="1" s="1"/>
  <c r="S129" i="1"/>
  <c r="R129" i="1"/>
  <c r="V128" i="1"/>
  <c r="W128" i="1" s="1"/>
  <c r="S128" i="1"/>
  <c r="R128" i="1"/>
  <c r="V127" i="1"/>
  <c r="W127" i="1" s="1"/>
  <c r="S127" i="1"/>
  <c r="R127" i="1"/>
  <c r="V126" i="1"/>
  <c r="W126" i="1" s="1"/>
  <c r="S126" i="1"/>
  <c r="R126" i="1"/>
  <c r="V125" i="1"/>
  <c r="W125" i="1" s="1"/>
  <c r="S125" i="1"/>
  <c r="R125" i="1"/>
  <c r="V123" i="1"/>
  <c r="W123" i="1" s="1"/>
  <c r="S123" i="1"/>
  <c r="R123" i="1"/>
  <c r="V122" i="1"/>
  <c r="W122" i="1" s="1"/>
  <c r="S122" i="1"/>
  <c r="R122" i="1"/>
  <c r="V121" i="1"/>
  <c r="W121" i="1" s="1"/>
  <c r="S121" i="1"/>
  <c r="R121" i="1"/>
  <c r="V120" i="1"/>
  <c r="W120" i="1" s="1"/>
  <c r="S120" i="1"/>
  <c r="R120" i="1"/>
  <c r="V119" i="1"/>
  <c r="W119" i="1" s="1"/>
  <c r="S119" i="1"/>
  <c r="R119" i="1"/>
  <c r="V118" i="1"/>
  <c r="W118" i="1" s="1"/>
  <c r="S118" i="1"/>
  <c r="R118" i="1"/>
  <c r="V117" i="1"/>
  <c r="W117" i="1" s="1"/>
  <c r="S117" i="1"/>
  <c r="R117" i="1"/>
  <c r="V116" i="1"/>
  <c r="W116" i="1" s="1"/>
  <c r="S116" i="1"/>
  <c r="R116" i="1"/>
  <c r="V115" i="1"/>
  <c r="W115" i="1" s="1"/>
  <c r="S115" i="1"/>
  <c r="R115" i="1"/>
  <c r="V114" i="1"/>
  <c r="W114" i="1" s="1"/>
  <c r="S114" i="1"/>
  <c r="R114" i="1"/>
  <c r="V113" i="1"/>
  <c r="W113" i="1" s="1"/>
  <c r="S113" i="1"/>
  <c r="R113" i="1"/>
  <c r="V112" i="1"/>
  <c r="W112" i="1" s="1"/>
  <c r="S112" i="1"/>
  <c r="R112" i="1"/>
  <c r="V111" i="1"/>
  <c r="W111" i="1" s="1"/>
  <c r="S111" i="1"/>
  <c r="R111" i="1"/>
  <c r="V110" i="1"/>
  <c r="W110" i="1" s="1"/>
  <c r="S110" i="1"/>
  <c r="R110" i="1"/>
  <c r="V109" i="1"/>
  <c r="W109" i="1" s="1"/>
  <c r="S109" i="1"/>
  <c r="R109" i="1"/>
  <c r="V108" i="1"/>
  <c r="W108" i="1" s="1"/>
  <c r="S108" i="1"/>
  <c r="R108" i="1"/>
  <c r="V107" i="1"/>
  <c r="W107" i="1" s="1"/>
  <c r="S107" i="1"/>
  <c r="R107" i="1"/>
  <c r="V106" i="1"/>
  <c r="W106" i="1" s="1"/>
  <c r="S106" i="1"/>
  <c r="R106" i="1"/>
  <c r="V105" i="1"/>
  <c r="W105" i="1" s="1"/>
  <c r="S105" i="1"/>
  <c r="R105" i="1"/>
  <c r="V104" i="1"/>
  <c r="W104" i="1" s="1"/>
  <c r="S104" i="1"/>
  <c r="R104" i="1"/>
  <c r="V103" i="1"/>
  <c r="W103" i="1" s="1"/>
  <c r="S103" i="1"/>
  <c r="R103" i="1"/>
  <c r="V102" i="1"/>
  <c r="W102" i="1" s="1"/>
  <c r="S102" i="1"/>
  <c r="R102" i="1"/>
  <c r="V101" i="1"/>
  <c r="W101" i="1" s="1"/>
  <c r="S101" i="1"/>
  <c r="R101" i="1"/>
  <c r="V100" i="1"/>
  <c r="W100" i="1" s="1"/>
  <c r="X100" i="1" s="1"/>
  <c r="S100" i="1"/>
  <c r="Y100" i="1" s="1"/>
  <c r="R100" i="1"/>
  <c r="Y99" i="1"/>
  <c r="V99" i="1"/>
  <c r="W99" i="1" s="1"/>
  <c r="X99" i="1" s="1"/>
  <c r="S99" i="1"/>
  <c r="R99" i="1"/>
  <c r="V98" i="1"/>
  <c r="W98" i="1" s="1"/>
  <c r="S98" i="1"/>
  <c r="R98" i="1"/>
  <c r="V97" i="1"/>
  <c r="W97" i="1" s="1"/>
  <c r="S97" i="1"/>
  <c r="R97" i="1"/>
  <c r="Y96" i="1"/>
  <c r="V96" i="1"/>
  <c r="R96" i="1" s="1"/>
  <c r="S96" i="1"/>
  <c r="V95" i="1"/>
  <c r="W95" i="1" s="1"/>
  <c r="S95" i="1"/>
  <c r="R95" i="1"/>
  <c r="V94" i="1"/>
  <c r="R94" i="1" s="1"/>
  <c r="S94" i="1"/>
  <c r="V93" i="1"/>
  <c r="W93" i="1" s="1"/>
  <c r="S93" i="1"/>
  <c r="R93" i="1"/>
  <c r="V92" i="1"/>
  <c r="W92" i="1" s="1"/>
  <c r="S92" i="1"/>
  <c r="V90" i="1"/>
  <c r="W90" i="1" s="1"/>
  <c r="S90" i="1"/>
  <c r="R90" i="1"/>
  <c r="V89" i="1"/>
  <c r="R89" i="1" s="1"/>
  <c r="S89" i="1"/>
  <c r="V88" i="1"/>
  <c r="W88" i="1" s="1"/>
  <c r="S88" i="1"/>
  <c r="R88" i="1"/>
  <c r="V87" i="1"/>
  <c r="R87" i="1" s="1"/>
  <c r="S87" i="1"/>
  <c r="V86" i="1"/>
  <c r="W86" i="1" s="1"/>
  <c r="S86" i="1"/>
  <c r="R86" i="1"/>
  <c r="V85" i="1"/>
  <c r="W85" i="1" s="1"/>
  <c r="S85" i="1"/>
  <c r="V84" i="1"/>
  <c r="W84" i="1" s="1"/>
  <c r="S84" i="1"/>
  <c r="R84" i="1"/>
  <c r="V83" i="1"/>
  <c r="R83" i="1" s="1"/>
  <c r="S83" i="1"/>
  <c r="V82" i="1"/>
  <c r="W82" i="1" s="1"/>
  <c r="S82" i="1"/>
  <c r="R82" i="1"/>
  <c r="V81" i="1"/>
  <c r="R81" i="1" s="1"/>
  <c r="S81" i="1"/>
  <c r="V80" i="1"/>
  <c r="W80" i="1" s="1"/>
  <c r="S80" i="1"/>
  <c r="R80" i="1"/>
  <c r="V79" i="1"/>
  <c r="R79" i="1" s="1"/>
  <c r="S79" i="1"/>
  <c r="V78" i="1"/>
  <c r="W78" i="1" s="1"/>
  <c r="X78" i="1" s="1"/>
  <c r="S78" i="1"/>
  <c r="Y78" i="1" s="1"/>
  <c r="R78" i="1"/>
  <c r="V77" i="1"/>
  <c r="W77" i="1" s="1"/>
  <c r="X77" i="1" s="1"/>
  <c r="S77" i="1"/>
  <c r="Y77" i="1" s="1"/>
  <c r="R77" i="1"/>
  <c r="Y76" i="1"/>
  <c r="V76" i="1"/>
  <c r="W76" i="1" s="1"/>
  <c r="X76" i="1" s="1"/>
  <c r="S76" i="1"/>
  <c r="R76" i="1"/>
  <c r="Y75" i="1"/>
  <c r="V75" i="1"/>
  <c r="R75" i="1" s="1"/>
  <c r="S75" i="1"/>
  <c r="V74" i="1"/>
  <c r="W74" i="1" s="1"/>
  <c r="X74" i="1" s="1"/>
  <c r="S74" i="1"/>
  <c r="Y74" i="1" s="1"/>
  <c r="R74" i="1"/>
  <c r="V73" i="1"/>
  <c r="W73" i="1" s="1"/>
  <c r="X73" i="1" s="1"/>
  <c r="S73" i="1"/>
  <c r="Y73" i="1" s="1"/>
  <c r="R73" i="1"/>
  <c r="Y72" i="1"/>
  <c r="V72" i="1"/>
  <c r="W72" i="1" s="1"/>
  <c r="X72" i="1" s="1"/>
  <c r="S72" i="1"/>
  <c r="R72" i="1"/>
  <c r="Y71" i="1"/>
  <c r="V71" i="1"/>
  <c r="W71" i="1" s="1"/>
  <c r="X71" i="1" s="1"/>
  <c r="S71" i="1"/>
  <c r="V70" i="1"/>
  <c r="W70" i="1" s="1"/>
  <c r="X70" i="1" s="1"/>
  <c r="S70" i="1"/>
  <c r="Y70" i="1" s="1"/>
  <c r="R70" i="1"/>
  <c r="V69" i="1"/>
  <c r="W69" i="1" s="1"/>
  <c r="X69" i="1" s="1"/>
  <c r="S69" i="1"/>
  <c r="Y69" i="1" s="1"/>
  <c r="R69" i="1"/>
  <c r="Y68" i="1"/>
  <c r="V68" i="1"/>
  <c r="W68" i="1" s="1"/>
  <c r="X68" i="1" s="1"/>
  <c r="S68" i="1"/>
  <c r="R68" i="1"/>
  <c r="Y67" i="1"/>
  <c r="V67" i="1"/>
  <c r="R67" i="1" s="1"/>
  <c r="S67" i="1"/>
  <c r="V66" i="1"/>
  <c r="W66" i="1" s="1"/>
  <c r="X66" i="1" s="1"/>
  <c r="S66" i="1"/>
  <c r="Y66" i="1" s="1"/>
  <c r="R66" i="1"/>
  <c r="V65" i="1"/>
  <c r="W65" i="1" s="1"/>
  <c r="X65" i="1" s="1"/>
  <c r="S65" i="1"/>
  <c r="Y65" i="1" s="1"/>
  <c r="R65" i="1"/>
  <c r="Y64" i="1"/>
  <c r="V64" i="1"/>
  <c r="W64" i="1" s="1"/>
  <c r="X64" i="1" s="1"/>
  <c r="S64" i="1"/>
  <c r="R64" i="1"/>
  <c r="Y63" i="1"/>
  <c r="V63" i="1"/>
  <c r="R63" i="1" s="1"/>
  <c r="S63" i="1"/>
  <c r="V62" i="1"/>
  <c r="W62" i="1" s="1"/>
  <c r="X62" i="1" s="1"/>
  <c r="S62" i="1"/>
  <c r="Y62" i="1" s="1"/>
  <c r="R62" i="1"/>
  <c r="V61" i="1"/>
  <c r="W61" i="1" s="1"/>
  <c r="X61" i="1" s="1"/>
  <c r="S61" i="1"/>
  <c r="Y61" i="1" s="1"/>
  <c r="R61" i="1"/>
  <c r="Y60" i="1"/>
  <c r="V60" i="1"/>
  <c r="W60" i="1" s="1"/>
  <c r="X60" i="1" s="1"/>
  <c r="S60" i="1"/>
  <c r="R60" i="1"/>
  <c r="Y59" i="1"/>
  <c r="V59" i="1"/>
  <c r="W59" i="1" s="1"/>
  <c r="X59" i="1" s="1"/>
  <c r="S59" i="1"/>
  <c r="V58" i="1"/>
  <c r="W58" i="1" s="1"/>
  <c r="X58" i="1" s="1"/>
  <c r="S58" i="1"/>
  <c r="Y58" i="1" s="1"/>
  <c r="R58" i="1"/>
  <c r="V57" i="1"/>
  <c r="W57" i="1" s="1"/>
  <c r="X57" i="1" s="1"/>
  <c r="S57" i="1"/>
  <c r="Y57" i="1" s="1"/>
  <c r="R57" i="1"/>
  <c r="Y56" i="1"/>
  <c r="V56" i="1"/>
  <c r="W56" i="1" s="1"/>
  <c r="X56" i="1" s="1"/>
  <c r="S56" i="1"/>
  <c r="R56" i="1"/>
  <c r="Y55" i="1"/>
  <c r="V55" i="1"/>
  <c r="R55" i="1" s="1"/>
  <c r="S55" i="1"/>
  <c r="V54" i="1"/>
  <c r="W54" i="1" s="1"/>
  <c r="X54" i="1" s="1"/>
  <c r="S54" i="1"/>
  <c r="Y54" i="1" s="1"/>
  <c r="R54" i="1"/>
  <c r="V53" i="1"/>
  <c r="W53" i="1" s="1"/>
  <c r="X53" i="1" s="1"/>
  <c r="S53" i="1"/>
  <c r="Y53" i="1" s="1"/>
  <c r="R53" i="1"/>
  <c r="Y52" i="1"/>
  <c r="V52" i="1"/>
  <c r="W52" i="1" s="1"/>
  <c r="X52" i="1" s="1"/>
  <c r="S52" i="1"/>
  <c r="R52" i="1"/>
  <c r="Y51" i="1"/>
  <c r="V51" i="1"/>
  <c r="R51" i="1" s="1"/>
  <c r="S51" i="1"/>
  <c r="V50" i="1"/>
  <c r="W50" i="1" s="1"/>
  <c r="X50" i="1" s="1"/>
  <c r="S50" i="1"/>
  <c r="Y50" i="1" s="1"/>
  <c r="R50" i="1"/>
  <c r="V49" i="1"/>
  <c r="W49" i="1" s="1"/>
  <c r="X49" i="1" s="1"/>
  <c r="S49" i="1"/>
  <c r="Y49" i="1" s="1"/>
  <c r="R49" i="1"/>
  <c r="Y48" i="1"/>
  <c r="V48" i="1"/>
  <c r="W48" i="1" s="1"/>
  <c r="X48" i="1" s="1"/>
  <c r="S48" i="1"/>
  <c r="R48" i="1"/>
  <c r="Y47" i="1"/>
  <c r="V47" i="1"/>
  <c r="W47" i="1" s="1"/>
  <c r="X47" i="1" s="1"/>
  <c r="S47" i="1"/>
  <c r="V46" i="1"/>
  <c r="W46" i="1" s="1"/>
  <c r="X46" i="1" s="1"/>
  <c r="S46" i="1"/>
  <c r="Y46" i="1" s="1"/>
  <c r="R46" i="1"/>
  <c r="V45" i="1"/>
  <c r="W45" i="1" s="1"/>
  <c r="X45" i="1" s="1"/>
  <c r="S45" i="1"/>
  <c r="Y45" i="1" s="1"/>
  <c r="R45" i="1"/>
  <c r="Y44" i="1"/>
  <c r="X44" i="1"/>
  <c r="V44" i="1"/>
  <c r="W44" i="1" s="1"/>
  <c r="S44" i="1"/>
  <c r="R44" i="1"/>
  <c r="Y43" i="1"/>
  <c r="V43" i="1"/>
  <c r="R43" i="1" s="1"/>
  <c r="S43" i="1"/>
  <c r="V42" i="1"/>
  <c r="W42" i="1" s="1"/>
  <c r="X42" i="1" s="1"/>
  <c r="S42" i="1"/>
  <c r="Y42" i="1" s="1"/>
  <c r="R42" i="1"/>
  <c r="V41" i="1"/>
  <c r="W41" i="1" s="1"/>
  <c r="X41" i="1" s="1"/>
  <c r="S41" i="1"/>
  <c r="Y41" i="1" s="1"/>
  <c r="R41" i="1"/>
  <c r="Y40" i="1"/>
  <c r="V40" i="1"/>
  <c r="W40" i="1" s="1"/>
  <c r="X40" i="1" s="1"/>
  <c r="S40" i="1"/>
  <c r="R40" i="1"/>
  <c r="Y39" i="1"/>
  <c r="V39" i="1"/>
  <c r="S39" i="1"/>
  <c r="V38" i="1"/>
  <c r="W38" i="1" s="1"/>
  <c r="X38" i="1" s="1"/>
  <c r="S38" i="1"/>
  <c r="Y38" i="1" s="1"/>
  <c r="R38" i="1"/>
  <c r="V37" i="1"/>
  <c r="W37" i="1" s="1"/>
  <c r="X37" i="1" s="1"/>
  <c r="S37" i="1"/>
  <c r="Y37" i="1" s="1"/>
  <c r="R37" i="1"/>
  <c r="Y36" i="1"/>
  <c r="V36" i="1"/>
  <c r="W36" i="1" s="1"/>
  <c r="X36" i="1" s="1"/>
  <c r="S36" i="1"/>
  <c r="R36" i="1"/>
  <c r="Y35" i="1"/>
  <c r="V35" i="1"/>
  <c r="S35" i="1"/>
  <c r="V34" i="1"/>
  <c r="W34" i="1" s="1"/>
  <c r="X34" i="1" s="1"/>
  <c r="S34" i="1"/>
  <c r="Y34" i="1" s="1"/>
  <c r="R34" i="1"/>
  <c r="V33" i="1"/>
  <c r="W33" i="1" s="1"/>
  <c r="X33" i="1" s="1"/>
  <c r="S33" i="1"/>
  <c r="Y33" i="1" s="1"/>
  <c r="R33" i="1"/>
  <c r="Y32" i="1"/>
  <c r="V32" i="1"/>
  <c r="W32" i="1" s="1"/>
  <c r="X32" i="1" s="1"/>
  <c r="S32" i="1"/>
  <c r="R32" i="1"/>
  <c r="Y31" i="1"/>
  <c r="V31" i="1"/>
  <c r="S31" i="1"/>
  <c r="V30" i="1"/>
  <c r="W30" i="1" s="1"/>
  <c r="X30" i="1" s="1"/>
  <c r="S30" i="1"/>
  <c r="Y30" i="1" s="1"/>
  <c r="R30" i="1"/>
  <c r="V29" i="1"/>
  <c r="W29" i="1" s="1"/>
  <c r="X29" i="1" s="1"/>
  <c r="S29" i="1"/>
  <c r="Y29" i="1" s="1"/>
  <c r="R29" i="1"/>
  <c r="Y28" i="1"/>
  <c r="V28" i="1"/>
  <c r="W28" i="1" s="1"/>
  <c r="X28" i="1" s="1"/>
  <c r="S28" i="1"/>
  <c r="R28" i="1"/>
  <c r="Y27" i="1"/>
  <c r="V27" i="1"/>
  <c r="S27" i="1"/>
  <c r="V26" i="1"/>
  <c r="W26" i="1" s="1"/>
  <c r="X26" i="1" s="1"/>
  <c r="S26" i="1"/>
  <c r="Y26" i="1" s="1"/>
  <c r="R26" i="1"/>
  <c r="V25" i="1"/>
  <c r="W25" i="1" s="1"/>
  <c r="X25" i="1" s="1"/>
  <c r="S25" i="1"/>
  <c r="Y25" i="1" s="1"/>
  <c r="R25" i="1"/>
  <c r="Y24" i="1"/>
  <c r="V24" i="1"/>
  <c r="W24" i="1" s="1"/>
  <c r="X24" i="1" s="1"/>
  <c r="S24" i="1"/>
  <c r="R24" i="1"/>
  <c r="Y23" i="1"/>
  <c r="V23" i="1"/>
  <c r="W23" i="1" s="1"/>
  <c r="X23" i="1" s="1"/>
  <c r="S23" i="1"/>
  <c r="V22" i="1"/>
  <c r="W22" i="1" s="1"/>
  <c r="X22" i="1" s="1"/>
  <c r="S22" i="1"/>
  <c r="Y22" i="1" s="1"/>
  <c r="R22" i="1"/>
  <c r="V21" i="1"/>
  <c r="W21" i="1" s="1"/>
  <c r="X21" i="1" s="1"/>
  <c r="S21" i="1"/>
  <c r="Y21" i="1" s="1"/>
  <c r="R21" i="1"/>
  <c r="Y20" i="1"/>
  <c r="V20" i="1"/>
  <c r="W20" i="1" s="1"/>
  <c r="X20" i="1" s="1"/>
  <c r="S20" i="1"/>
  <c r="R20" i="1"/>
  <c r="Y19" i="1"/>
  <c r="V19" i="1"/>
  <c r="W19" i="1" s="1"/>
  <c r="X19" i="1" s="1"/>
  <c r="S19" i="1"/>
  <c r="V18" i="1"/>
  <c r="W18" i="1" s="1"/>
  <c r="X18" i="1" s="1"/>
  <c r="S18" i="1"/>
  <c r="Y18" i="1" s="1"/>
  <c r="R18" i="1"/>
  <c r="V17" i="1"/>
  <c r="W17" i="1" s="1"/>
  <c r="X17" i="1" s="1"/>
  <c r="S17" i="1"/>
  <c r="Y17" i="1" s="1"/>
  <c r="R17" i="1"/>
  <c r="Y16" i="1"/>
  <c r="X16" i="1"/>
  <c r="W16" i="1"/>
  <c r="V16" i="1"/>
  <c r="S16" i="1"/>
  <c r="R16" i="1"/>
  <c r="Y15" i="1"/>
  <c r="V15" i="1"/>
  <c r="W15" i="1" s="1"/>
  <c r="X15" i="1" s="1"/>
  <c r="S15" i="1"/>
  <c r="R15" i="1" s="1"/>
  <c r="V14" i="1"/>
  <c r="W14" i="1" s="1"/>
  <c r="X14" i="1" s="1"/>
  <c r="S14" i="1"/>
  <c r="Y14" i="1" s="1"/>
  <c r="R14" i="1"/>
  <c r="V13" i="1"/>
  <c r="W13" i="1" s="1"/>
  <c r="X13" i="1" s="1"/>
  <c r="S13" i="1"/>
  <c r="Y13" i="1" s="1"/>
  <c r="R13" i="1"/>
  <c r="Y12" i="1"/>
  <c r="X12" i="1"/>
  <c r="W12" i="1"/>
  <c r="V12" i="1"/>
  <c r="S12" i="1"/>
  <c r="R12" i="1"/>
  <c r="Y11" i="1"/>
  <c r="V11" i="1"/>
  <c r="W11" i="1" s="1"/>
  <c r="X11" i="1" s="1"/>
  <c r="S11" i="1"/>
  <c r="V10" i="1"/>
  <c r="W10" i="1" s="1"/>
  <c r="X10" i="1" s="1"/>
  <c r="S10" i="1"/>
  <c r="Y10" i="1" s="1"/>
  <c r="R10" i="1"/>
  <c r="V9" i="1"/>
  <c r="W9" i="1" s="1"/>
  <c r="X9" i="1" s="1"/>
  <c r="S9" i="1"/>
  <c r="Y9" i="1" s="1"/>
  <c r="R9" i="1"/>
  <c r="Y8" i="1"/>
  <c r="X8" i="1"/>
  <c r="W8" i="1"/>
  <c r="V8" i="1"/>
  <c r="S8" i="1"/>
  <c r="R8" i="1"/>
  <c r="Y7" i="1"/>
  <c r="V7" i="1"/>
  <c r="W7" i="1" s="1"/>
  <c r="X7" i="1" s="1"/>
  <c r="S7" i="1"/>
  <c r="R7" i="1" s="1"/>
  <c r="V6" i="1"/>
  <c r="W6" i="1" s="1"/>
  <c r="X6" i="1" s="1"/>
  <c r="S6" i="1"/>
  <c r="Y6" i="1" s="1"/>
  <c r="R6" i="1"/>
  <c r="V5" i="1"/>
  <c r="W5" i="1" s="1"/>
  <c r="X5" i="1" s="1"/>
  <c r="S5" i="1"/>
  <c r="Y5" i="1" s="1"/>
  <c r="R5" i="1"/>
  <c r="Y4" i="1"/>
  <c r="X4" i="1"/>
  <c r="W4" i="1"/>
  <c r="V4" i="1"/>
  <c r="S4" i="1"/>
  <c r="R4" i="1"/>
  <c r="Y3" i="1"/>
  <c r="V3" i="1"/>
  <c r="W3" i="1" s="1"/>
  <c r="X3" i="1" s="1"/>
  <c r="S3" i="1"/>
  <c r="R3" i="1" s="1"/>
  <c r="V2" i="1"/>
  <c r="W2" i="1" s="1"/>
  <c r="X2" i="1" s="1"/>
  <c r="S2" i="1"/>
  <c r="Y2" i="1" s="1"/>
  <c r="R2" i="1"/>
  <c r="R23" i="1" l="1"/>
  <c r="W39" i="1"/>
  <c r="X39" i="1" s="1"/>
  <c r="R39" i="1"/>
  <c r="W161" i="1"/>
  <c r="R19" i="1"/>
  <c r="R31" i="1"/>
  <c r="W31" i="1"/>
  <c r="X31" i="1" s="1"/>
  <c r="R35" i="1"/>
  <c r="W35" i="1"/>
  <c r="X35" i="1" s="1"/>
  <c r="W27" i="1"/>
  <c r="X27" i="1" s="1"/>
  <c r="R27" i="1"/>
  <c r="W159" i="1"/>
  <c r="R11" i="1"/>
  <c r="W160" i="1"/>
  <c r="W75" i="1"/>
  <c r="X75" i="1" s="1"/>
  <c r="W89" i="1"/>
  <c r="S158" i="1"/>
  <c r="Y158" i="1" s="1"/>
  <c r="M162" i="1"/>
  <c r="W43" i="1"/>
  <c r="X43" i="1" s="1"/>
  <c r="W55" i="1"/>
  <c r="X55" i="1" s="1"/>
  <c r="W67" i="1"/>
  <c r="X67" i="1" s="1"/>
  <c r="W81" i="1"/>
  <c r="W96" i="1"/>
  <c r="X96" i="1" s="1"/>
  <c r="F162" i="1"/>
  <c r="S162" i="1" s="1"/>
  <c r="E162" i="1"/>
  <c r="W51" i="1"/>
  <c r="X51" i="1" s="1"/>
  <c r="W63" i="1"/>
  <c r="X63" i="1" s="1"/>
  <c r="W79" i="1"/>
  <c r="W87" i="1"/>
  <c r="W140" i="1"/>
  <c r="X140" i="1" s="1"/>
  <c r="W83" i="1"/>
  <c r="W94" i="1"/>
  <c r="R47" i="1"/>
  <c r="R59" i="1"/>
  <c r="R71" i="1"/>
  <c r="R85" i="1"/>
  <c r="R92" i="1"/>
  <c r="R137" i="1"/>
  <c r="W162" i="1" l="1"/>
</calcChain>
</file>

<file path=xl/sharedStrings.xml><?xml version="1.0" encoding="utf-8"?>
<sst xmlns="http://schemas.openxmlformats.org/spreadsheetml/2006/main" count="571" uniqueCount="318">
  <si>
    <t>C.U</t>
  </si>
  <si>
    <t>Denominazione               Utenza</t>
  </si>
  <si>
    <t>Indirizzo   utenza</t>
  </si>
  <si>
    <t>Uso Energia  Termica</t>
  </si>
  <si>
    <t>Imp.              mc</t>
  </si>
  <si>
    <t>Gennaio  2023              Mcal</t>
  </si>
  <si>
    <t>Febbraio 2023           Mcal</t>
  </si>
  <si>
    <t>Marzo 2023             Mcal</t>
  </si>
  <si>
    <t>Aprile 2023                   Mcal</t>
  </si>
  <si>
    <t>Maggio 2023                Mcal</t>
  </si>
  <si>
    <t>Giugno 2023           Mcal</t>
  </si>
  <si>
    <t>Luglio 2023              Mcal</t>
  </si>
  <si>
    <t>Agosto 2023               Mcal</t>
  </si>
  <si>
    <t>Settembre 2023            Mcal</t>
  </si>
  <si>
    <t>Ottobre 2023            Mcal</t>
  </si>
  <si>
    <t>Novembre 2023             Mcal</t>
  </si>
  <si>
    <t>Dicembre 2023              Mcal</t>
  </si>
  <si>
    <t>Resa               %</t>
  </si>
  <si>
    <t>Tot.Ut.   2023        Mcal</t>
  </si>
  <si>
    <t>Giorni</t>
  </si>
  <si>
    <t>k calcolo</t>
  </si>
  <si>
    <t>Resa</t>
  </si>
  <si>
    <t>Ore anno</t>
  </si>
  <si>
    <t>Condominio  Erice</t>
  </si>
  <si>
    <t>via L. da Vinci, 1</t>
  </si>
  <si>
    <t>Abitativo</t>
  </si>
  <si>
    <t>Condominio  Barbara</t>
  </si>
  <si>
    <t>via Lazio, 47</t>
  </si>
  <si>
    <t>Condominio  Ossola</t>
  </si>
  <si>
    <t>via Toselli 1</t>
  </si>
  <si>
    <t>Condominio  dei Pini</t>
  </si>
  <si>
    <t>via Borri, 118</t>
  </si>
  <si>
    <t>Condominio  Lazio/Stelvio</t>
  </si>
  <si>
    <t>via Lazio, 39</t>
  </si>
  <si>
    <t>Condominio  Tatto</t>
  </si>
  <si>
    <t>via Tatto, 13</t>
  </si>
  <si>
    <t>Condominio  Antivari</t>
  </si>
  <si>
    <t>via Borri, 191</t>
  </si>
  <si>
    <t>Condominio  Borri</t>
  </si>
  <si>
    <t>via Borri, 121</t>
  </si>
  <si>
    <t>Condominio  Malta</t>
  </si>
  <si>
    <t>via L. da Vinci, 19</t>
  </si>
  <si>
    <t>Camera del Lav. Territor.</t>
  </si>
  <si>
    <t>via Bixio, 37</t>
  </si>
  <si>
    <t>Terziario</t>
  </si>
  <si>
    <t>Binda Paolo</t>
  </si>
  <si>
    <t>via Mercantini, 19</t>
  </si>
  <si>
    <t>ITALIA COMFIDI SCARL</t>
  </si>
  <si>
    <t>Via Mercantini 15</t>
  </si>
  <si>
    <t>Condominio  San Michele</t>
  </si>
  <si>
    <t>via Lazio, 44,46,48</t>
  </si>
  <si>
    <t>Condominio  Aurora</t>
  </si>
  <si>
    <t>via Bixio, 40</t>
  </si>
  <si>
    <t>Condominio  Valmarco</t>
  </si>
  <si>
    <t>v.le Borri, 110</t>
  </si>
  <si>
    <t>Condominio  Chiara e Bruna</t>
  </si>
  <si>
    <t>v.le Borri, 90/92</t>
  </si>
  <si>
    <t>Condominio  San Carlo</t>
  </si>
  <si>
    <t>via Giannone, 20</t>
  </si>
  <si>
    <t>Condominio  Santa Rita</t>
  </si>
  <si>
    <t>via Giusti, 7</t>
  </si>
  <si>
    <t>SIRAM - Scuola Elementare Medea -20/T</t>
  </si>
  <si>
    <t>via Tagliamento</t>
  </si>
  <si>
    <t>SIRAM -  Scuola Materna Guaralda -21/T</t>
  </si>
  <si>
    <t>SIRAM -.  Asilo Nido Ferrari -22/T</t>
  </si>
  <si>
    <t>via Jacopino da T.</t>
  </si>
  <si>
    <t>SIRAM -  Asilo Nido Guaralda-23/T</t>
  </si>
  <si>
    <t>SIRAM - Scuola Elementare Garibaldi -24/T</t>
  </si>
  <si>
    <t>via Mercantini, 29</t>
  </si>
  <si>
    <t>ASL via Osoppo</t>
  </si>
  <si>
    <t>via Osoppo, 12</t>
  </si>
  <si>
    <t>SIRAM - Scuola Elementare Parini 26/T</t>
  </si>
  <si>
    <t>via Bixio, 24</t>
  </si>
  <si>
    <t>SIRAM - Scuola Media Anna Frank 27/T</t>
  </si>
  <si>
    <t>via Carnia, 24</t>
  </si>
  <si>
    <t>Condominio  Le Terrazze</t>
  </si>
  <si>
    <t>v.le Borri, 162</t>
  </si>
  <si>
    <t xml:space="preserve">Condominio  Delle Rose </t>
  </si>
  <si>
    <t>via Baretti, 18</t>
  </si>
  <si>
    <t>Il Brutto Anatroccolo di Guatelli Laura</t>
  </si>
  <si>
    <t>via Parini, 48</t>
  </si>
  <si>
    <t>Malnati &amp; Macchi</t>
  </si>
  <si>
    <t>via San Giusto, 21</t>
  </si>
  <si>
    <t>Materna San Carlo</t>
  </si>
  <si>
    <t>via Giannone, 6</t>
  </si>
  <si>
    <t>Molina Pad. Perelli</t>
  </si>
  <si>
    <t>v.le Borri, 133</t>
  </si>
  <si>
    <t>Industriale</t>
  </si>
  <si>
    <t>Molina Centr.Principale</t>
  </si>
  <si>
    <t>ALER (Cascina del Rosario)</t>
  </si>
  <si>
    <t>via Cascina del R.</t>
  </si>
  <si>
    <t>SIRAM - Casa Ospitalità 37/T</t>
  </si>
  <si>
    <t>via Maspero, 20</t>
  </si>
  <si>
    <t>Condominio  Jolli</t>
  </si>
  <si>
    <t>via Chiesa, 7</t>
  </si>
  <si>
    <t>Condominio  Acli Domus</t>
  </si>
  <si>
    <t>via Chiesa, 24,26,28</t>
  </si>
  <si>
    <t>Condominio  Maspero</t>
  </si>
  <si>
    <t>via Maspero, 10</t>
  </si>
  <si>
    <t>Condominio  Primavera</t>
  </si>
  <si>
    <t>via Borri, 189</t>
  </si>
  <si>
    <t>Condominio  Adelaide</t>
  </si>
  <si>
    <t>via Bixio, 55</t>
  </si>
  <si>
    <t>Condominio  Sette Laghi</t>
  </si>
  <si>
    <t>Condominio  Parenzo</t>
  </si>
  <si>
    <t>via Blignj, 19</t>
  </si>
  <si>
    <t>De Innocentis</t>
  </si>
  <si>
    <t>via Parenzo, 4</t>
  </si>
  <si>
    <t>Parrocchia di Giubiano</t>
  </si>
  <si>
    <t>p.zza Biroldi, 3</t>
  </si>
  <si>
    <t>Condominio Sig.Gallezzi</t>
  </si>
  <si>
    <t>v.le Borri, 155</t>
  </si>
  <si>
    <t>Condominio  San Giusto</t>
  </si>
  <si>
    <t>via Parenzo, 2</t>
  </si>
  <si>
    <t>Condominio  Corallo</t>
  </si>
  <si>
    <t>via Chiesa, 12</t>
  </si>
  <si>
    <t>Condominio  Belvedere</t>
  </si>
  <si>
    <t>via Talizia, 45/47</t>
  </si>
  <si>
    <t>Condominio  Città Giardino</t>
  </si>
  <si>
    <t>via Catalani, 1</t>
  </si>
  <si>
    <t>Condominio Fossa</t>
  </si>
  <si>
    <t>Via Colonna, 8</t>
  </si>
  <si>
    <t>Condominio  Capuccini</t>
  </si>
  <si>
    <t>via Colonna, 6</t>
  </si>
  <si>
    <t>Condominio  Arbe</t>
  </si>
  <si>
    <t>via Lazio, 19</t>
  </si>
  <si>
    <t>Condominio  Docentes</t>
  </si>
  <si>
    <t>via Arbe, 10</t>
  </si>
  <si>
    <t>UNIVERSITA' Aule Seppilli  84/T ex 56/T</t>
  </si>
  <si>
    <t>via Ottorino Rossi, 9</t>
  </si>
  <si>
    <t>Condominio Cug. Belli</t>
  </si>
  <si>
    <t>via Gradisca, 11</t>
  </si>
  <si>
    <t>Condominio San Giusto 2°</t>
  </si>
  <si>
    <t>via Malta, 29</t>
  </si>
  <si>
    <t>Condominio Velia</t>
  </si>
  <si>
    <t>via Bixio, 59</t>
  </si>
  <si>
    <t>Condominio Varese 70</t>
  </si>
  <si>
    <t>via Gradisca, 18</t>
  </si>
  <si>
    <t>Croce Rossa</t>
  </si>
  <si>
    <t>via Dunant</t>
  </si>
  <si>
    <t>Tipografia Galli</t>
  </si>
  <si>
    <t>via Rosmini,</t>
  </si>
  <si>
    <t>CESSATO</t>
  </si>
  <si>
    <t>UNIVERSITA Polo Universitario 64/T</t>
  </si>
  <si>
    <t>via Dunant, 3</t>
  </si>
  <si>
    <t>Condominio  S. Maria</t>
  </si>
  <si>
    <t>v.le Borri, 205</t>
  </si>
  <si>
    <t>Condominio  Costa Azzurra</t>
  </si>
  <si>
    <t>v.le Borri, 100</t>
  </si>
  <si>
    <t>Condominio  Grignetta</t>
  </si>
  <si>
    <t>via Maspero, 27</t>
  </si>
  <si>
    <t>Sporting Palestre &amp; SPA</t>
  </si>
  <si>
    <t>via Correnti,2</t>
  </si>
  <si>
    <t>UNIVERSITA' Pad. Bassani 70/T</t>
  </si>
  <si>
    <t>via Dunant, 5</t>
  </si>
  <si>
    <t>Condominio  Autostrada</t>
  </si>
  <si>
    <t>via Tamagno, 8</t>
  </si>
  <si>
    <t>Condominio  S. Ambrogio</t>
  </si>
  <si>
    <t>P.zza Biroldi, 20</t>
  </si>
  <si>
    <t>Condominio  Tamagno</t>
  </si>
  <si>
    <t>via Tamagno, 17</t>
  </si>
  <si>
    <t>Imm. Fragu (Correnti)</t>
  </si>
  <si>
    <t>v.le Borri, 160</t>
  </si>
  <si>
    <t>C.F.P. di Varese</t>
  </si>
  <si>
    <t>Via M: Generoso</t>
  </si>
  <si>
    <t>UNIVERSITA' Pad. Morselli 80/T</t>
  </si>
  <si>
    <t>Condominio Guicciardini</t>
  </si>
  <si>
    <t>Via Guicciardini</t>
  </si>
  <si>
    <t>Parr.S.T.Gesù Bamb</t>
  </si>
  <si>
    <t>via Carnia</t>
  </si>
  <si>
    <t>UNIVERSITA' Pad. Antonini 83/T</t>
  </si>
  <si>
    <t>Condominio La Pineta</t>
  </si>
  <si>
    <t>Via De Grandi 10</t>
  </si>
  <si>
    <t>Centro Pstorale Frati</t>
  </si>
  <si>
    <t>Viale Borri 109</t>
  </si>
  <si>
    <t>Chiesa Cappuccini</t>
  </si>
  <si>
    <t>Convento Frati</t>
  </si>
  <si>
    <t>Condominio  Roberta</t>
  </si>
  <si>
    <t>via F. del Ponte, 1</t>
  </si>
  <si>
    <t>Castelli Enrico</t>
  </si>
  <si>
    <t>Via Maspero 25</t>
  </si>
  <si>
    <t>IPSE Srl</t>
  </si>
  <si>
    <t>Via Correnti, 2</t>
  </si>
  <si>
    <t>Condominio  Varese</t>
  </si>
  <si>
    <t>Via Maspero, 11</t>
  </si>
  <si>
    <t>Condominio  Tamagno 6</t>
  </si>
  <si>
    <t>Via Tamagno 6</t>
  </si>
  <si>
    <t>C.F.P.I.L. di varese</t>
  </si>
  <si>
    <t>Via M.te Generoso, 71</t>
  </si>
  <si>
    <t>Condominio  Valmarco 2</t>
  </si>
  <si>
    <t>Viale Borri, 112</t>
  </si>
  <si>
    <t>Imm. Fragu  - Borri, 170</t>
  </si>
  <si>
    <t>V. Borri, 170 ang. Corr.</t>
  </si>
  <si>
    <t>Perego Annamaria</t>
  </si>
  <si>
    <t>Via Lazio, 55</t>
  </si>
  <si>
    <t>UNIVERSITA' Pad. Rossi</t>
  </si>
  <si>
    <t>ASST SETTE LAGHI  Pad. Bianchi</t>
  </si>
  <si>
    <t>via O. Rossi, 9</t>
  </si>
  <si>
    <t>Ospedaliero</t>
  </si>
  <si>
    <t>A.S.L. - Cucina Centrale</t>
  </si>
  <si>
    <t>ASST SETTE LAGHI Pad. DeSantis</t>
  </si>
  <si>
    <t>Condominio  Torre B</t>
  </si>
  <si>
    <t>Via Cascina R. 100</t>
  </si>
  <si>
    <t>Gatti Fabio Enrico</t>
  </si>
  <si>
    <t>Via Correnti, 1</t>
  </si>
  <si>
    <t>UNIVERSITA' Facoltà di Economia - 109/T</t>
  </si>
  <si>
    <t>Via Monte Generoso</t>
  </si>
  <si>
    <t>Parrocchia San Carlo B.</t>
  </si>
  <si>
    <t>Via Giannone, 11</t>
  </si>
  <si>
    <t>ASST SETTE LAGHI Pad. Infettivi</t>
  </si>
  <si>
    <t>Viale Borri, 57</t>
  </si>
  <si>
    <t>ASST SETTE LAGHI Med. Legale</t>
  </si>
  <si>
    <t>Condominio  Maria Maddalena</t>
  </si>
  <si>
    <t>Via Tatto, 9</t>
  </si>
  <si>
    <t>Condominio  Tagliamento 22</t>
  </si>
  <si>
    <t>Via Tagliamento 22</t>
  </si>
  <si>
    <t>Banca Pop. Sondrio</t>
  </si>
  <si>
    <t>Condominio  Casa Gardenia</t>
  </si>
  <si>
    <t>Via Tamagno 10</t>
  </si>
  <si>
    <t>Condominio  Guaralda</t>
  </si>
  <si>
    <t>Via Elba, 3</t>
  </si>
  <si>
    <t>Condominio  Elba 5</t>
  </si>
  <si>
    <t>Via Elba, 5</t>
  </si>
  <si>
    <t>Condominio  Tagliamento 16</t>
  </si>
  <si>
    <t>Via Tagliamento 16</t>
  </si>
  <si>
    <t>Condominio  Tagliamento 18</t>
  </si>
  <si>
    <t>Via Tagliamento 18</t>
  </si>
  <si>
    <t xml:space="preserve">Esselunga S.p.A. </t>
  </si>
  <si>
    <t>Viale Borri</t>
  </si>
  <si>
    <t>CE.CRE. s.n.c. di Cerutti e Crestani</t>
  </si>
  <si>
    <t>Via Tamagno, 15/17</t>
  </si>
  <si>
    <t xml:space="preserve">Buzzi Giuseppina </t>
  </si>
  <si>
    <t>Viale Borri, 89</t>
  </si>
  <si>
    <t>Libé Athos/Broggi Luigina</t>
  </si>
  <si>
    <t>Via Catalani, 11</t>
  </si>
  <si>
    <t xml:space="preserve">Colombo Sergio Emilio </t>
  </si>
  <si>
    <t>Viale Borri, 81</t>
  </si>
  <si>
    <t xml:space="preserve">Siderurgica Varesina </t>
  </si>
  <si>
    <t>Via Catalani, 22</t>
  </si>
  <si>
    <t xml:space="preserve">Condominio  Via Tamagno </t>
  </si>
  <si>
    <t>Via Tamagno, 18</t>
  </si>
  <si>
    <t xml:space="preserve">Condominio  San Felice </t>
  </si>
  <si>
    <t>Via E. Chiesa, 15</t>
  </si>
  <si>
    <t xml:space="preserve">Condominio  MARY </t>
  </si>
  <si>
    <t>Via Elba, 6</t>
  </si>
  <si>
    <t>Condominio  Viale Borri 5 - 131/A/09</t>
  </si>
  <si>
    <t>Viale Borri 5</t>
  </si>
  <si>
    <t>Condominio  ELENA - 132/A/2010</t>
  </si>
  <si>
    <t>Viale Borri 181</t>
  </si>
  <si>
    <t>Condominio  VALSOLE - 133/A/2010</t>
  </si>
  <si>
    <t>Via Malnasca3</t>
  </si>
  <si>
    <t>Condominio  INCIS - 134/A/2010</t>
  </si>
  <si>
    <t>Via Tamagno 19</t>
  </si>
  <si>
    <t>Condominio  ILDE - 135/A/2010</t>
  </si>
  <si>
    <t>Viale Borri 187</t>
  </si>
  <si>
    <t>Condominio  Lazio 52</t>
  </si>
  <si>
    <t>Via Lazio 52</t>
  </si>
  <si>
    <t>SIRAM Villa Augusta</t>
  </si>
  <si>
    <t>Via San Giusto, 6</t>
  </si>
  <si>
    <t>MUSCO MARTINA</t>
  </si>
  <si>
    <t>via Maspero 25(DX)</t>
  </si>
  <si>
    <t>ALER (Via Taliazia)</t>
  </si>
  <si>
    <t>Via Talizia, 46</t>
  </si>
  <si>
    <t>Condominio  Cadore</t>
  </si>
  <si>
    <t>Via Cadore, 101</t>
  </si>
  <si>
    <t>UNIVERSITA' Collegio Universitario</t>
  </si>
  <si>
    <t>Via Dunant, 5</t>
  </si>
  <si>
    <t>Condominio  LETIZIA</t>
  </si>
  <si>
    <t>Via Talizia 29 D/E</t>
  </si>
  <si>
    <t>Condominio  XIII RESIDENZA</t>
  </si>
  <si>
    <t>Via Colonna 4</t>
  </si>
  <si>
    <t>Condominio  CENTRO DI QUARTIERE</t>
  </si>
  <si>
    <t>P.zza De Salvo 5/7/9</t>
  </si>
  <si>
    <t xml:space="preserve">CHIESA S. CARLO BORROMEO </t>
  </si>
  <si>
    <t>RISTOSERVICE Srl</t>
  </si>
  <si>
    <t>Via monte Generoso</t>
  </si>
  <si>
    <t>ATS INSUBRIA - ex neuro psic.</t>
  </si>
  <si>
    <t xml:space="preserve">ASST SETTE LAGHI Osp.Filippo del Ponte </t>
  </si>
  <si>
    <t>via F. del Ponte, 19</t>
  </si>
  <si>
    <t>ASST SETTE LAGHI Edificio di v.Maspero</t>
  </si>
  <si>
    <t>via Maspero</t>
  </si>
  <si>
    <t>ASST SETTE LAGHI Case Ospedale 1</t>
  </si>
  <si>
    <t>via Riva Rocci, 12</t>
  </si>
  <si>
    <t>ASST SETTE LAGHI Case Ospedale 2</t>
  </si>
  <si>
    <t>via Riva Rocci, 10</t>
  </si>
  <si>
    <t>ASST SETTE LAGHI Case Ospedale 3</t>
  </si>
  <si>
    <t>via S.M. del Carso</t>
  </si>
  <si>
    <t>ASST SETTE LAGHI Ospedale di Circolo</t>
  </si>
  <si>
    <t>v.le Borri, 57</t>
  </si>
  <si>
    <t>ASST SETTE LAGHI DAY CENTER</t>
  </si>
  <si>
    <t>ASST SETTE LAGHI Osp. Ponte Pad. Michelangelo</t>
  </si>
  <si>
    <t>via Filippo del Ponte, 19</t>
  </si>
  <si>
    <t>Condominio  SARDEGNA</t>
  </si>
  <si>
    <t>Via Sardegna, 5</t>
  </si>
  <si>
    <t>TULLI DOLCIARIA S.R.L. RISC</t>
  </si>
  <si>
    <t>Via Correnti 1</t>
  </si>
  <si>
    <t>TULLI DOLCIARIA S.R.L. ACS</t>
  </si>
  <si>
    <t>ATS INSUBRIA Pad. Centrale</t>
  </si>
  <si>
    <t>Via Ottorino Rossi 9</t>
  </si>
  <si>
    <t>ATS INSUBRIA Pad. Biffi</t>
  </si>
  <si>
    <t>ATS INSUBRIA Pad. Monteggia</t>
  </si>
  <si>
    <t>ATS INSUBRIA Pad. Tanzi</t>
  </si>
  <si>
    <t>ATS INSUBRIA Pad. Golgi</t>
  </si>
  <si>
    <t xml:space="preserve">ATS INSUBRIA Palazzina vaccinazioni/Protocollo </t>
  </si>
  <si>
    <t>CONDOMINIO VARESE GARDEN LIVING</t>
  </si>
  <si>
    <t>Viale Borri 72</t>
  </si>
  <si>
    <t>-</t>
  </si>
  <si>
    <t>Condominio Via Lazio 28</t>
  </si>
  <si>
    <t>Via Lazio 28</t>
  </si>
  <si>
    <t>SAN LUIGI SOCIETA' COOPERATIVA SOCIALE R</t>
  </si>
  <si>
    <t>Via Cesare Correnti 1</t>
  </si>
  <si>
    <t>SAN LUIGI SOCIETA' COOPERATIVA SOCIALE (A)</t>
  </si>
  <si>
    <t>TOTALI UTENZE ABITATIVE</t>
  </si>
  <si>
    <t>TOTALI UTENZE INDUSTRIALI</t>
  </si>
  <si>
    <t>TOTALI UTENZE TERZIARIE</t>
  </si>
  <si>
    <t>TOTALI UTENZE OSPEDALIERE</t>
  </si>
  <si>
    <t>TOTALI UTENZE MENSILI</t>
  </si>
  <si>
    <t>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</si>
</sst>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#,##0.000"/>
  </numFmts>
  <fonts count="6" x14ac:knownFonts="1">
    <font>
      <sz val="10"/>
      <name val="Arial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3" fontId="0" fillId="0" borderId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3" fontId="2" fillId="0" borderId="0" applyFill="0" applyBorder="0" applyAlignment="0" applyProtection="0">
      <alignment vertical="center"/>
    </xf>
    <xf numFmtId="43" fontId="2" fillId="0" borderId="0" applyFont="0" applyFill="0" applyBorder="0" applyAlignment="0" applyProtection="0"/>
  </cellStyleXfs>
  <cellXfs count="97">
    <xf numFmtId="3" fontId="0" fillId="0" borderId="0" xfId="0" applyAlignment="1"/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1" xfId="0" applyFont="1" applyFill="1" applyBorder="1" applyAlignment="1" applyProtection="1">
      <alignment horizontal="center" vertical="center" wrapText="1"/>
      <protection locked="0"/>
    </xf>
    <xf numFmtId="164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43" fontId="1" fillId="0" borderId="1" xfId="1" applyFont="1" applyFill="1" applyBorder="1" applyAlignment="1" applyProtection="1">
      <alignment horizontal="center" vertical="center" wrapText="1"/>
      <protection locked="0"/>
    </xf>
    <xf numFmtId="17" fontId="1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Font="1" applyFill="1" applyAlignment="1" applyProtection="1">
      <alignment horizontal="center" vertical="center"/>
    </xf>
    <xf numFmtId="3" fontId="3" fillId="0" borderId="0" xfId="0" applyFont="1" applyFill="1" applyProtection="1">
      <alignment vertical="center"/>
      <protection locked="0"/>
    </xf>
    <xf numFmtId="3" fontId="3" fillId="0" borderId="0" xfId="0" applyFont="1" applyFill="1" applyProtection="1">
      <alignment vertical="center"/>
    </xf>
    <xf numFmtId="1" fontId="4" fillId="0" borderId="2" xfId="0" applyNumberFormat="1" applyFont="1" applyFill="1" applyBorder="1" applyAlignment="1" applyProtection="1">
      <alignment horizontal="center"/>
      <protection locked="0"/>
    </xf>
    <xf numFmtId="3" fontId="4" fillId="0" borderId="2" xfId="0" applyFont="1" applyFill="1" applyBorder="1" applyAlignment="1">
      <alignment horizontal="left"/>
    </xf>
    <xf numFmtId="3" fontId="4" fillId="0" borderId="2" xfId="0" applyFont="1" applyFill="1" applyBorder="1" applyAlignment="1">
      <alignment vertical="center"/>
    </xf>
    <xf numFmtId="3" fontId="4" fillId="0" borderId="2" xfId="0" applyFont="1" applyFill="1" applyBorder="1" applyAlignment="1" applyProtection="1">
      <alignment horizontal="center"/>
      <protection locked="0"/>
    </xf>
    <xf numFmtId="165" fontId="4" fillId="0" borderId="2" xfId="0" applyNumberFormat="1" applyFont="1" applyFill="1" applyBorder="1" applyAlignment="1">
      <alignment horizontal="center"/>
    </xf>
    <xf numFmtId="43" fontId="4" fillId="0" borderId="2" xfId="1" applyFont="1" applyFill="1" applyBorder="1" applyAlignment="1" applyProtection="1">
      <alignment horizontal="right"/>
      <protection locked="0"/>
    </xf>
    <xf numFmtId="43" fontId="4" fillId="0" borderId="2" xfId="1" applyFont="1" applyFill="1" applyBorder="1" applyAlignment="1"/>
    <xf numFmtId="10" fontId="4" fillId="0" borderId="2" xfId="0" applyNumberFormat="1" applyFont="1" applyFill="1" applyBorder="1" applyAlignment="1" applyProtection="1">
      <alignment horizontal="right"/>
    </xf>
    <xf numFmtId="43" fontId="3" fillId="0" borderId="2" xfId="1" applyFont="1" applyFill="1" applyBorder="1" applyAlignment="1" applyProtection="1">
      <alignment horizontal="right"/>
    </xf>
    <xf numFmtId="3" fontId="3" fillId="0" borderId="0" xfId="0" applyFont="1" applyFill="1">
      <alignment vertical="center"/>
    </xf>
    <xf numFmtId="43" fontId="3" fillId="0" borderId="0" xfId="0" applyNumberFormat="1" applyFont="1" applyFill="1" applyProtection="1">
      <alignment vertical="center"/>
    </xf>
    <xf numFmtId="166" fontId="3" fillId="0" borderId="0" xfId="0" applyNumberFormat="1" applyFont="1" applyFill="1" applyProtection="1">
      <alignment vertical="center"/>
    </xf>
    <xf numFmtId="3" fontId="4" fillId="0" borderId="2" xfId="0" applyFont="1" applyFill="1" applyBorder="1" applyAlignment="1"/>
    <xf numFmtId="3" fontId="4" fillId="0" borderId="2" xfId="2" applyFont="1" applyFill="1" applyBorder="1">
      <alignment vertical="center"/>
    </xf>
    <xf numFmtId="3" fontId="4" fillId="0" borderId="2" xfId="2" applyFont="1" applyFill="1" applyBorder="1" applyAlignment="1">
      <alignment horizontal="center" vertical="center"/>
    </xf>
    <xf numFmtId="165" fontId="4" fillId="0" borderId="2" xfId="2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 applyProtection="1">
      <alignment horizontal="center"/>
      <protection locked="0"/>
    </xf>
    <xf numFmtId="43" fontId="4" fillId="0" borderId="2" xfId="1" applyFont="1" applyFill="1" applyBorder="1" applyAlignment="1">
      <alignment horizontal="right"/>
    </xf>
    <xf numFmtId="3" fontId="4" fillId="0" borderId="3" xfId="0" applyFont="1" applyFill="1" applyBorder="1" applyAlignment="1"/>
    <xf numFmtId="3" fontId="4" fillId="0" borderId="3" xfId="0" applyFont="1" applyFill="1" applyBorder="1" applyAlignment="1" applyProtection="1">
      <alignment horizontal="center"/>
      <protection locked="0"/>
    </xf>
    <xf numFmtId="165" fontId="4" fillId="0" borderId="3" xfId="0" applyNumberFormat="1" applyFont="1" applyFill="1" applyBorder="1" applyAlignment="1">
      <alignment horizontal="center"/>
    </xf>
    <xf numFmtId="3" fontId="5" fillId="0" borderId="2" xfId="2" applyFont="1" applyFill="1" applyBorder="1" applyAlignment="1"/>
    <xf numFmtId="43" fontId="4" fillId="0" borderId="4" xfId="1" applyFont="1" applyFill="1" applyBorder="1" applyAlignment="1"/>
    <xf numFmtId="1" fontId="4" fillId="0" borderId="2" xfId="0" applyNumberFormat="1" applyFont="1" applyFill="1" applyBorder="1" applyAlignment="1">
      <alignment horizontal="center"/>
    </xf>
    <xf numFmtId="3" fontId="4" fillId="0" borderId="2" xfId="0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/>
    </xf>
    <xf numFmtId="1" fontId="4" fillId="0" borderId="2" xfId="3" applyNumberFormat="1" applyFont="1" applyFill="1" applyBorder="1" applyAlignment="1">
      <alignment horizontal="center" vertical="center"/>
    </xf>
    <xf numFmtId="43" fontId="3" fillId="0" borderId="0" xfId="1" applyFont="1" applyFill="1" applyAlignment="1" applyProtection="1">
      <alignment vertical="center"/>
    </xf>
    <xf numFmtId="165" fontId="4" fillId="0" borderId="2" xfId="1" applyNumberFormat="1" applyFont="1" applyFill="1" applyBorder="1" applyAlignment="1">
      <alignment horizontal="center"/>
    </xf>
    <xf numFmtId="3" fontId="4" fillId="0" borderId="2" xfId="2" applyFont="1" applyFill="1" applyBorder="1" applyAlignment="1"/>
    <xf numFmtId="3" fontId="4" fillId="0" borderId="2" xfId="2" applyFont="1" applyFill="1" applyBorder="1" applyAlignment="1">
      <alignment horizontal="center"/>
    </xf>
    <xf numFmtId="165" fontId="4" fillId="0" borderId="2" xfId="2" applyNumberFormat="1" applyFont="1" applyFill="1" applyBorder="1" applyAlignment="1">
      <alignment horizontal="center"/>
    </xf>
    <xf numFmtId="3" fontId="4" fillId="0" borderId="2" xfId="0" applyFont="1" applyFill="1" applyBorder="1">
      <alignment vertical="center"/>
    </xf>
    <xf numFmtId="3" fontId="4" fillId="0" borderId="2" xfId="0" applyFont="1" applyFill="1" applyBorder="1" applyAlignment="1">
      <alignment horizontal="center" vertical="center"/>
    </xf>
    <xf numFmtId="1" fontId="5" fillId="0" borderId="2" xfId="1" applyNumberFormat="1" applyFont="1" applyFill="1" applyBorder="1" applyAlignment="1">
      <alignment horizontal="center" vertical="center"/>
    </xf>
    <xf numFmtId="3" fontId="5" fillId="0" borderId="2" xfId="2" applyFont="1" applyFill="1" applyBorder="1">
      <alignment vertical="center"/>
    </xf>
    <xf numFmtId="165" fontId="5" fillId="0" borderId="2" xfId="2" applyNumberFormat="1" applyFont="1" applyFill="1" applyBorder="1" applyAlignment="1">
      <alignment horizontal="center" vertical="center"/>
    </xf>
    <xf numFmtId="1" fontId="4" fillId="0" borderId="2" xfId="1" applyNumberFormat="1" applyFont="1" applyFill="1" applyBorder="1" applyAlignment="1">
      <alignment horizontal="center" vertical="center"/>
    </xf>
    <xf numFmtId="3" fontId="4" fillId="0" borderId="0" xfId="0" applyFont="1" applyFill="1" applyProtection="1">
      <alignment vertical="center"/>
    </xf>
    <xf numFmtId="166" fontId="4" fillId="0" borderId="0" xfId="0" applyNumberFormat="1" applyFont="1" applyFill="1" applyProtection="1">
      <alignment vertical="center"/>
    </xf>
    <xf numFmtId="165" fontId="4" fillId="0" borderId="4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center"/>
    </xf>
    <xf numFmtId="43" fontId="4" fillId="0" borderId="4" xfId="1" applyFont="1" applyFill="1" applyBorder="1" applyAlignment="1" applyProtection="1">
      <alignment horizontal="right"/>
      <protection locked="0"/>
    </xf>
    <xf numFmtId="43" fontId="4" fillId="0" borderId="4" xfId="1" applyFont="1" applyFill="1" applyBorder="1" applyAlignment="1">
      <alignment vertical="center"/>
    </xf>
    <xf numFmtId="1" fontId="4" fillId="0" borderId="0" xfId="0" quotePrefix="1" applyNumberFormat="1" applyFont="1" applyFill="1" applyBorder="1" applyAlignment="1" applyProtection="1">
      <alignment horizontal="center"/>
      <protection locked="0"/>
    </xf>
    <xf numFmtId="43" fontId="4" fillId="0" borderId="3" xfId="1" applyFont="1" applyFill="1" applyBorder="1" applyAlignment="1" applyProtection="1">
      <alignment horizontal="right"/>
      <protection locked="0"/>
    </xf>
    <xf numFmtId="43" fontId="4" fillId="0" borderId="0" xfId="1" applyFont="1" applyFill="1" applyBorder="1" applyAlignment="1" applyProtection="1">
      <alignment horizontal="right"/>
      <protection locked="0"/>
    </xf>
    <xf numFmtId="3" fontId="4" fillId="0" borderId="0" xfId="0" applyFont="1" applyFill="1" applyBorder="1" applyAlignment="1"/>
    <xf numFmtId="3" fontId="4" fillId="0" borderId="0" xfId="0" applyFont="1" applyFill="1" applyBorder="1" applyAlignment="1" applyProtection="1">
      <alignment horizontal="center"/>
      <protection locked="0"/>
    </xf>
    <xf numFmtId="165" fontId="4" fillId="0" borderId="0" xfId="0" applyNumberFormat="1" applyFont="1" applyFill="1" applyBorder="1" applyAlignment="1">
      <alignment horizontal="center"/>
    </xf>
    <xf numFmtId="43" fontId="4" fillId="0" borderId="0" xfId="1" applyFont="1" applyFill="1" applyBorder="1" applyAlignment="1"/>
    <xf numFmtId="10" fontId="4" fillId="0" borderId="0" xfId="0" applyNumberFormat="1" applyFont="1" applyFill="1" applyBorder="1" applyAlignment="1" applyProtection="1">
      <alignment horizontal="right"/>
    </xf>
    <xf numFmtId="43" fontId="3" fillId="0" borderId="0" xfId="1" applyFont="1" applyFill="1" applyBorder="1" applyAlignment="1" applyProtection="1">
      <alignment horizontal="right"/>
    </xf>
    <xf numFmtId="1" fontId="4" fillId="0" borderId="0" xfId="0" applyNumberFormat="1" applyFont="1" applyFill="1" applyAlignment="1">
      <alignment horizontal="center" vertical="center"/>
    </xf>
    <xf numFmtId="3" fontId="4" fillId="0" borderId="0" xfId="0" applyFont="1" applyFill="1">
      <alignment vertical="center"/>
    </xf>
    <xf numFmtId="3" fontId="4" fillId="0" borderId="0" xfId="0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4" fontId="4" fillId="0" borderId="0" xfId="1" applyNumberFormat="1" applyFont="1" applyFill="1" applyAlignment="1">
      <alignment horizontal="right" vertical="center"/>
    </xf>
    <xf numFmtId="43" fontId="4" fillId="0" borderId="0" xfId="1" applyFont="1" applyFill="1" applyAlignment="1">
      <alignment vertical="center"/>
    </xf>
    <xf numFmtId="43" fontId="3" fillId="0" borderId="0" xfId="1" applyFont="1" applyFill="1" applyAlignment="1">
      <alignment vertical="center"/>
    </xf>
    <xf numFmtId="1" fontId="4" fillId="0" borderId="0" xfId="0" applyNumberFormat="1" applyFont="1" applyFill="1" applyBorder="1" applyAlignment="1" applyProtection="1">
      <alignment horizontal="left"/>
      <protection locked="0"/>
    </xf>
    <xf numFmtId="3" fontId="4" fillId="0" borderId="0" xfId="0" applyFont="1" applyFill="1" applyProtection="1">
      <alignment vertical="center"/>
      <protection locked="0"/>
    </xf>
    <xf numFmtId="3" fontId="4" fillId="0" borderId="0" xfId="0" applyFont="1" applyFill="1" applyBorder="1" applyAlignment="1" applyProtection="1">
      <protection locked="0"/>
    </xf>
    <xf numFmtId="3" fontId="4" fillId="0" borderId="4" xfId="0" applyFont="1" applyFill="1" applyBorder="1" applyAlignment="1" applyProtection="1">
      <alignment horizontal="center" vertical="center"/>
      <protection locked="0"/>
    </xf>
    <xf numFmtId="43" fontId="4" fillId="0" borderId="4" xfId="1" applyFont="1" applyFill="1" applyBorder="1" applyAlignment="1" applyProtection="1">
      <alignment horizontal="center" vertical="center"/>
    </xf>
    <xf numFmtId="43" fontId="4" fillId="0" borderId="4" xfId="1" applyFont="1" applyFill="1" applyBorder="1" applyAlignment="1" applyProtection="1">
      <alignment vertical="center"/>
    </xf>
    <xf numFmtId="1" fontId="1" fillId="0" borderId="0" xfId="0" applyNumberFormat="1" applyFont="1" applyFill="1" applyBorder="1" applyAlignment="1" applyProtection="1">
      <alignment horizontal="left"/>
      <protection locked="0"/>
    </xf>
    <xf numFmtId="43" fontId="1" fillId="0" borderId="4" xfId="1" applyFont="1" applyFill="1" applyBorder="1" applyAlignment="1" applyProtection="1">
      <alignment horizontal="center" vertical="center"/>
    </xf>
    <xf numFmtId="43" fontId="1" fillId="0" borderId="4" xfId="1" applyFont="1" applyFill="1" applyBorder="1" applyAlignment="1" applyProtection="1">
      <alignment vertical="center"/>
    </xf>
    <xf numFmtId="1" fontId="4" fillId="0" borderId="0" xfId="0" applyNumberFormat="1" applyFont="1" applyFill="1" applyAlignment="1" applyProtection="1">
      <alignment horizontal="left" vertical="center"/>
    </xf>
    <xf numFmtId="3" fontId="4" fillId="0" borderId="0" xfId="0" applyFont="1" applyFill="1" applyAlignment="1" applyProtection="1">
      <alignment horizontal="center" vertical="center"/>
    </xf>
    <xf numFmtId="1" fontId="4" fillId="0" borderId="0" xfId="0" applyNumberFormat="1" applyFont="1" applyFill="1" applyAlignment="1" applyProtection="1">
      <alignment horizontal="center" vertical="center"/>
    </xf>
    <xf numFmtId="164" fontId="4" fillId="0" borderId="0" xfId="1" applyNumberFormat="1" applyFont="1" applyFill="1" applyAlignment="1" applyProtection="1">
      <alignment horizontal="right" vertical="center"/>
    </xf>
    <xf numFmtId="43" fontId="4" fillId="0" borderId="0" xfId="1" applyFont="1" applyFill="1" applyAlignment="1" applyProtection="1">
      <alignment vertical="center"/>
    </xf>
    <xf numFmtId="1" fontId="3" fillId="0" borderId="0" xfId="0" applyNumberFormat="1" applyFont="1" applyFill="1" applyAlignment="1" applyProtection="1">
      <alignment horizontal="center" vertical="center"/>
    </xf>
    <xf numFmtId="164" fontId="3" fillId="0" borderId="0" xfId="1" applyNumberFormat="1" applyFont="1" applyFill="1" applyAlignment="1" applyProtection="1">
      <alignment horizontal="right" vertical="center"/>
    </xf>
    <xf numFmtId="1" fontId="4" fillId="2" borderId="0" xfId="0" applyNumberFormat="1" applyFont="1" applyFill="1" applyBorder="1" applyAlignment="1" applyProtection="1">
      <alignment horizontal="left"/>
      <protection locked="0"/>
    </xf>
    <xf numFmtId="3" fontId="4" fillId="2" borderId="0" xfId="0" applyFont="1" applyFill="1" applyProtection="1">
      <alignment vertical="center"/>
    </xf>
    <xf numFmtId="3" fontId="4" fillId="2" borderId="0" xfId="0" applyFont="1" applyFill="1" applyAlignment="1" applyProtection="1">
      <alignment horizontal="center" vertical="center"/>
    </xf>
    <xf numFmtId="1" fontId="4" fillId="2" borderId="0" xfId="0" applyNumberFormat="1" applyFont="1" applyFill="1" applyAlignment="1" applyProtection="1">
      <alignment horizontal="center" vertical="center"/>
    </xf>
    <xf numFmtId="164" fontId="4" fillId="2" borderId="0" xfId="1" applyNumberFormat="1" applyFont="1" applyFill="1" applyAlignment="1" applyProtection="1">
      <alignment horizontal="right" vertical="center"/>
    </xf>
    <xf numFmtId="3" fontId="3" fillId="2" borderId="0" xfId="0" applyFont="1" applyFill="1" applyProtection="1">
      <alignment vertical="center"/>
    </xf>
    <xf numFmtId="3" fontId="3" fillId="2" borderId="0" xfId="0" applyFont="1" applyFill="1" applyAlignment="1" applyProtection="1">
      <alignment horizontal="center" vertical="center"/>
    </xf>
    <xf numFmtId="1" fontId="3" fillId="2" borderId="0" xfId="0" applyNumberFormat="1" applyFont="1" applyFill="1" applyAlignment="1" applyProtection="1">
      <alignment horizontal="center" vertical="center"/>
    </xf>
    <xf numFmtId="1" fontId="1" fillId="2" borderId="0" xfId="0" applyNumberFormat="1" applyFont="1" applyFill="1" applyBorder="1" applyAlignment="1" applyProtection="1">
      <alignment horizontal="left"/>
      <protection locked="0"/>
    </xf>
    <xf numFmtId="164" fontId="1" fillId="2" borderId="0" xfId="1" applyNumberFormat="1" applyFont="1" applyFill="1" applyAlignment="1" applyProtection="1">
      <alignment horizontal="right" vertical="center"/>
    </xf>
  </cellXfs>
  <cellStyles count="4">
    <cellStyle name="Migliaia" xfId="1" builtinId="3"/>
    <cellStyle name="Migliaia 2 2" xfId="3" xr:uid="{E8484F95-A424-4834-BC80-DEBA2A29707F}"/>
    <cellStyle name="Normale" xfId="0" builtinId="0"/>
    <cellStyle name="Normale 3 2" xfId="2" xr:uid="{806B641F-CAFF-4B28-B002-EC9E7BF8F0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14C93-BB33-4B0B-8A61-7929E0278DBE}">
  <dimension ref="A1:Y168"/>
  <sheetViews>
    <sheetView tabSelected="1" zoomScale="70" zoomScaleNormal="70" workbookViewId="0">
      <pane ySplit="1" topLeftCell="A129" activePane="bottomLeft" state="frozen"/>
      <selection pane="bottomLeft" activeCell="T164" sqref="T164:T168"/>
    </sheetView>
  </sheetViews>
  <sheetFormatPr defaultRowHeight="12.75" x14ac:dyDescent="0.2"/>
  <cols>
    <col min="1" max="1" width="37.140625" style="85" bestFit="1" customWidth="1"/>
    <col min="2" max="2" width="55.7109375" style="8" bestFit="1" customWidth="1"/>
    <col min="3" max="3" width="27.28515625" style="8" bestFit="1" customWidth="1"/>
    <col min="4" max="4" width="20.7109375" style="6" bestFit="1" customWidth="1"/>
    <col min="5" max="5" width="12.5703125" style="85" bestFit="1" customWidth="1"/>
    <col min="6" max="6" width="24" style="86" bestFit="1" customWidth="1"/>
    <col min="7" max="7" width="23.42578125" style="37" bestFit="1" customWidth="1"/>
    <col min="8" max="9" width="21" style="37" bestFit="1" customWidth="1"/>
    <col min="10" max="10" width="22" style="37" bestFit="1" customWidth="1"/>
    <col min="11" max="11" width="22.140625" style="37" bestFit="1" customWidth="1"/>
    <col min="12" max="12" width="21.140625" style="37" bestFit="1" customWidth="1"/>
    <col min="13" max="13" width="21.42578125" style="37" bestFit="1" customWidth="1"/>
    <col min="14" max="14" width="21.28515625" style="37" bestFit="1" customWidth="1"/>
    <col min="15" max="15" width="22.5703125" style="37" bestFit="1" customWidth="1"/>
    <col min="16" max="16" width="19.140625" style="37" bestFit="1" customWidth="1"/>
    <col min="17" max="17" width="24.5703125" style="37" bestFit="1" customWidth="1"/>
    <col min="18" max="18" width="13" style="8" bestFit="1" customWidth="1"/>
    <col min="19" max="19" width="22.42578125" style="37" bestFit="1" customWidth="1"/>
    <col min="20" max="20" width="10" style="8" bestFit="1" customWidth="1"/>
    <col min="21" max="21" width="6.42578125" style="8" bestFit="1" customWidth="1"/>
    <col min="22" max="22" width="10.28515625" style="8" bestFit="1" customWidth="1"/>
    <col min="23" max="23" width="14.28515625" style="8" bestFit="1" customWidth="1"/>
    <col min="24" max="24" width="18.5703125" style="8" bestFit="1" customWidth="1"/>
    <col min="25" max="25" width="9.5703125" style="8" bestFit="1" customWidth="1"/>
    <col min="26" max="256" width="9.140625" style="8"/>
    <col min="257" max="257" width="37.140625" style="8" bestFit="1" customWidth="1"/>
    <col min="258" max="258" width="55.7109375" style="8" bestFit="1" customWidth="1"/>
    <col min="259" max="259" width="27.28515625" style="8" bestFit="1" customWidth="1"/>
    <col min="260" max="260" width="20.7109375" style="8" bestFit="1" customWidth="1"/>
    <col min="261" max="261" width="12.5703125" style="8" bestFit="1" customWidth="1"/>
    <col min="262" max="262" width="24" style="8" bestFit="1" customWidth="1"/>
    <col min="263" max="263" width="23.42578125" style="8" bestFit="1" customWidth="1"/>
    <col min="264" max="265" width="21" style="8" bestFit="1" customWidth="1"/>
    <col min="266" max="266" width="22" style="8" bestFit="1" customWidth="1"/>
    <col min="267" max="267" width="22.140625" style="8" bestFit="1" customWidth="1"/>
    <col min="268" max="268" width="21.140625" style="8" bestFit="1" customWidth="1"/>
    <col min="269" max="269" width="21.42578125" style="8" bestFit="1" customWidth="1"/>
    <col min="270" max="270" width="21.28515625" style="8" bestFit="1" customWidth="1"/>
    <col min="271" max="271" width="22.5703125" style="8" bestFit="1" customWidth="1"/>
    <col min="272" max="272" width="19.140625" style="8" bestFit="1" customWidth="1"/>
    <col min="273" max="273" width="24.5703125" style="8" bestFit="1" customWidth="1"/>
    <col min="274" max="274" width="13" style="8" bestFit="1" customWidth="1"/>
    <col min="275" max="275" width="22.42578125" style="8" bestFit="1" customWidth="1"/>
    <col min="276" max="276" width="10" style="8" bestFit="1" customWidth="1"/>
    <col min="277" max="277" width="6.42578125" style="8" bestFit="1" customWidth="1"/>
    <col min="278" max="278" width="10.28515625" style="8" bestFit="1" customWidth="1"/>
    <col min="279" max="279" width="14.28515625" style="8" bestFit="1" customWidth="1"/>
    <col min="280" max="280" width="18.5703125" style="8" bestFit="1" customWidth="1"/>
    <col min="281" max="281" width="9.5703125" style="8" bestFit="1" customWidth="1"/>
    <col min="282" max="512" width="9.140625" style="8"/>
    <col min="513" max="513" width="37.140625" style="8" bestFit="1" customWidth="1"/>
    <col min="514" max="514" width="55.7109375" style="8" bestFit="1" customWidth="1"/>
    <col min="515" max="515" width="27.28515625" style="8" bestFit="1" customWidth="1"/>
    <col min="516" max="516" width="20.7109375" style="8" bestFit="1" customWidth="1"/>
    <col min="517" max="517" width="12.5703125" style="8" bestFit="1" customWidth="1"/>
    <col min="518" max="518" width="24" style="8" bestFit="1" customWidth="1"/>
    <col min="519" max="519" width="23.42578125" style="8" bestFit="1" customWidth="1"/>
    <col min="520" max="521" width="21" style="8" bestFit="1" customWidth="1"/>
    <col min="522" max="522" width="22" style="8" bestFit="1" customWidth="1"/>
    <col min="523" max="523" width="22.140625" style="8" bestFit="1" customWidth="1"/>
    <col min="524" max="524" width="21.140625" style="8" bestFit="1" customWidth="1"/>
    <col min="525" max="525" width="21.42578125" style="8" bestFit="1" customWidth="1"/>
    <col min="526" max="526" width="21.28515625" style="8" bestFit="1" customWidth="1"/>
    <col min="527" max="527" width="22.5703125" style="8" bestFit="1" customWidth="1"/>
    <col min="528" max="528" width="19.140625" style="8" bestFit="1" customWidth="1"/>
    <col min="529" max="529" width="24.5703125" style="8" bestFit="1" customWidth="1"/>
    <col min="530" max="530" width="13" style="8" bestFit="1" customWidth="1"/>
    <col min="531" max="531" width="22.42578125" style="8" bestFit="1" customWidth="1"/>
    <col min="532" max="532" width="10" style="8" bestFit="1" customWidth="1"/>
    <col min="533" max="533" width="6.42578125" style="8" bestFit="1" customWidth="1"/>
    <col min="534" max="534" width="10.28515625" style="8" bestFit="1" customWidth="1"/>
    <col min="535" max="535" width="14.28515625" style="8" bestFit="1" customWidth="1"/>
    <col min="536" max="536" width="18.5703125" style="8" bestFit="1" customWidth="1"/>
    <col min="537" max="537" width="9.5703125" style="8" bestFit="1" customWidth="1"/>
    <col min="538" max="768" width="9.140625" style="8"/>
    <col min="769" max="769" width="37.140625" style="8" bestFit="1" customWidth="1"/>
    <col min="770" max="770" width="55.7109375" style="8" bestFit="1" customWidth="1"/>
    <col min="771" max="771" width="27.28515625" style="8" bestFit="1" customWidth="1"/>
    <col min="772" max="772" width="20.7109375" style="8" bestFit="1" customWidth="1"/>
    <col min="773" max="773" width="12.5703125" style="8" bestFit="1" customWidth="1"/>
    <col min="774" max="774" width="24" style="8" bestFit="1" customWidth="1"/>
    <col min="775" max="775" width="23.42578125" style="8" bestFit="1" customWidth="1"/>
    <col min="776" max="777" width="21" style="8" bestFit="1" customWidth="1"/>
    <col min="778" max="778" width="22" style="8" bestFit="1" customWidth="1"/>
    <col min="779" max="779" width="22.140625" style="8" bestFit="1" customWidth="1"/>
    <col min="780" max="780" width="21.140625" style="8" bestFit="1" customWidth="1"/>
    <col min="781" max="781" width="21.42578125" style="8" bestFit="1" customWidth="1"/>
    <col min="782" max="782" width="21.28515625" style="8" bestFit="1" customWidth="1"/>
    <col min="783" max="783" width="22.5703125" style="8" bestFit="1" customWidth="1"/>
    <col min="784" max="784" width="19.140625" style="8" bestFit="1" customWidth="1"/>
    <col min="785" max="785" width="24.5703125" style="8" bestFit="1" customWidth="1"/>
    <col min="786" max="786" width="13" style="8" bestFit="1" customWidth="1"/>
    <col min="787" max="787" width="22.42578125" style="8" bestFit="1" customWidth="1"/>
    <col min="788" max="788" width="10" style="8" bestFit="1" customWidth="1"/>
    <col min="789" max="789" width="6.42578125" style="8" bestFit="1" customWidth="1"/>
    <col min="790" max="790" width="10.28515625" style="8" bestFit="1" customWidth="1"/>
    <col min="791" max="791" width="14.28515625" style="8" bestFit="1" customWidth="1"/>
    <col min="792" max="792" width="18.5703125" style="8" bestFit="1" customWidth="1"/>
    <col min="793" max="793" width="9.5703125" style="8" bestFit="1" customWidth="1"/>
    <col min="794" max="1024" width="9.140625" style="8"/>
    <col min="1025" max="1025" width="37.140625" style="8" bestFit="1" customWidth="1"/>
    <col min="1026" max="1026" width="55.7109375" style="8" bestFit="1" customWidth="1"/>
    <col min="1027" max="1027" width="27.28515625" style="8" bestFit="1" customWidth="1"/>
    <col min="1028" max="1028" width="20.7109375" style="8" bestFit="1" customWidth="1"/>
    <col min="1029" max="1029" width="12.5703125" style="8" bestFit="1" customWidth="1"/>
    <col min="1030" max="1030" width="24" style="8" bestFit="1" customWidth="1"/>
    <col min="1031" max="1031" width="23.42578125" style="8" bestFit="1" customWidth="1"/>
    <col min="1032" max="1033" width="21" style="8" bestFit="1" customWidth="1"/>
    <col min="1034" max="1034" width="22" style="8" bestFit="1" customWidth="1"/>
    <col min="1035" max="1035" width="22.140625" style="8" bestFit="1" customWidth="1"/>
    <col min="1036" max="1036" width="21.140625" style="8" bestFit="1" customWidth="1"/>
    <col min="1037" max="1037" width="21.42578125" style="8" bestFit="1" customWidth="1"/>
    <col min="1038" max="1038" width="21.28515625" style="8" bestFit="1" customWidth="1"/>
    <col min="1039" max="1039" width="22.5703125" style="8" bestFit="1" customWidth="1"/>
    <col min="1040" max="1040" width="19.140625" style="8" bestFit="1" customWidth="1"/>
    <col min="1041" max="1041" width="24.5703125" style="8" bestFit="1" customWidth="1"/>
    <col min="1042" max="1042" width="13" style="8" bestFit="1" customWidth="1"/>
    <col min="1043" max="1043" width="22.42578125" style="8" bestFit="1" customWidth="1"/>
    <col min="1044" max="1044" width="10" style="8" bestFit="1" customWidth="1"/>
    <col min="1045" max="1045" width="6.42578125" style="8" bestFit="1" customWidth="1"/>
    <col min="1046" max="1046" width="10.28515625" style="8" bestFit="1" customWidth="1"/>
    <col min="1047" max="1047" width="14.28515625" style="8" bestFit="1" customWidth="1"/>
    <col min="1048" max="1048" width="18.5703125" style="8" bestFit="1" customWidth="1"/>
    <col min="1049" max="1049" width="9.5703125" style="8" bestFit="1" customWidth="1"/>
    <col min="1050" max="1280" width="9.140625" style="8"/>
    <col min="1281" max="1281" width="37.140625" style="8" bestFit="1" customWidth="1"/>
    <col min="1282" max="1282" width="55.7109375" style="8" bestFit="1" customWidth="1"/>
    <col min="1283" max="1283" width="27.28515625" style="8" bestFit="1" customWidth="1"/>
    <col min="1284" max="1284" width="20.7109375" style="8" bestFit="1" customWidth="1"/>
    <col min="1285" max="1285" width="12.5703125" style="8" bestFit="1" customWidth="1"/>
    <col min="1286" max="1286" width="24" style="8" bestFit="1" customWidth="1"/>
    <col min="1287" max="1287" width="23.42578125" style="8" bestFit="1" customWidth="1"/>
    <col min="1288" max="1289" width="21" style="8" bestFit="1" customWidth="1"/>
    <col min="1290" max="1290" width="22" style="8" bestFit="1" customWidth="1"/>
    <col min="1291" max="1291" width="22.140625" style="8" bestFit="1" customWidth="1"/>
    <col min="1292" max="1292" width="21.140625" style="8" bestFit="1" customWidth="1"/>
    <col min="1293" max="1293" width="21.42578125" style="8" bestFit="1" customWidth="1"/>
    <col min="1294" max="1294" width="21.28515625" style="8" bestFit="1" customWidth="1"/>
    <col min="1295" max="1295" width="22.5703125" style="8" bestFit="1" customWidth="1"/>
    <col min="1296" max="1296" width="19.140625" style="8" bestFit="1" customWidth="1"/>
    <col min="1297" max="1297" width="24.5703125" style="8" bestFit="1" customWidth="1"/>
    <col min="1298" max="1298" width="13" style="8" bestFit="1" customWidth="1"/>
    <col min="1299" max="1299" width="22.42578125" style="8" bestFit="1" customWidth="1"/>
    <col min="1300" max="1300" width="10" style="8" bestFit="1" customWidth="1"/>
    <col min="1301" max="1301" width="6.42578125" style="8" bestFit="1" customWidth="1"/>
    <col min="1302" max="1302" width="10.28515625" style="8" bestFit="1" customWidth="1"/>
    <col min="1303" max="1303" width="14.28515625" style="8" bestFit="1" customWidth="1"/>
    <col min="1304" max="1304" width="18.5703125" style="8" bestFit="1" customWidth="1"/>
    <col min="1305" max="1305" width="9.5703125" style="8" bestFit="1" customWidth="1"/>
    <col min="1306" max="1536" width="9.140625" style="8"/>
    <col min="1537" max="1537" width="37.140625" style="8" bestFit="1" customWidth="1"/>
    <col min="1538" max="1538" width="55.7109375" style="8" bestFit="1" customWidth="1"/>
    <col min="1539" max="1539" width="27.28515625" style="8" bestFit="1" customWidth="1"/>
    <col min="1540" max="1540" width="20.7109375" style="8" bestFit="1" customWidth="1"/>
    <col min="1541" max="1541" width="12.5703125" style="8" bestFit="1" customWidth="1"/>
    <col min="1542" max="1542" width="24" style="8" bestFit="1" customWidth="1"/>
    <col min="1543" max="1543" width="23.42578125" style="8" bestFit="1" customWidth="1"/>
    <col min="1544" max="1545" width="21" style="8" bestFit="1" customWidth="1"/>
    <col min="1546" max="1546" width="22" style="8" bestFit="1" customWidth="1"/>
    <col min="1547" max="1547" width="22.140625" style="8" bestFit="1" customWidth="1"/>
    <col min="1548" max="1548" width="21.140625" style="8" bestFit="1" customWidth="1"/>
    <col min="1549" max="1549" width="21.42578125" style="8" bestFit="1" customWidth="1"/>
    <col min="1550" max="1550" width="21.28515625" style="8" bestFit="1" customWidth="1"/>
    <col min="1551" max="1551" width="22.5703125" style="8" bestFit="1" customWidth="1"/>
    <col min="1552" max="1552" width="19.140625" style="8" bestFit="1" customWidth="1"/>
    <col min="1553" max="1553" width="24.5703125" style="8" bestFit="1" customWidth="1"/>
    <col min="1554" max="1554" width="13" style="8" bestFit="1" customWidth="1"/>
    <col min="1555" max="1555" width="22.42578125" style="8" bestFit="1" customWidth="1"/>
    <col min="1556" max="1556" width="10" style="8" bestFit="1" customWidth="1"/>
    <col min="1557" max="1557" width="6.42578125" style="8" bestFit="1" customWidth="1"/>
    <col min="1558" max="1558" width="10.28515625" style="8" bestFit="1" customWidth="1"/>
    <col min="1559" max="1559" width="14.28515625" style="8" bestFit="1" customWidth="1"/>
    <col min="1560" max="1560" width="18.5703125" style="8" bestFit="1" customWidth="1"/>
    <col min="1561" max="1561" width="9.5703125" style="8" bestFit="1" customWidth="1"/>
    <col min="1562" max="1792" width="9.140625" style="8"/>
    <col min="1793" max="1793" width="37.140625" style="8" bestFit="1" customWidth="1"/>
    <col min="1794" max="1794" width="55.7109375" style="8" bestFit="1" customWidth="1"/>
    <col min="1795" max="1795" width="27.28515625" style="8" bestFit="1" customWidth="1"/>
    <col min="1796" max="1796" width="20.7109375" style="8" bestFit="1" customWidth="1"/>
    <col min="1797" max="1797" width="12.5703125" style="8" bestFit="1" customWidth="1"/>
    <col min="1798" max="1798" width="24" style="8" bestFit="1" customWidth="1"/>
    <col min="1799" max="1799" width="23.42578125" style="8" bestFit="1" customWidth="1"/>
    <col min="1800" max="1801" width="21" style="8" bestFit="1" customWidth="1"/>
    <col min="1802" max="1802" width="22" style="8" bestFit="1" customWidth="1"/>
    <col min="1803" max="1803" width="22.140625" style="8" bestFit="1" customWidth="1"/>
    <col min="1804" max="1804" width="21.140625" style="8" bestFit="1" customWidth="1"/>
    <col min="1805" max="1805" width="21.42578125" style="8" bestFit="1" customWidth="1"/>
    <col min="1806" max="1806" width="21.28515625" style="8" bestFit="1" customWidth="1"/>
    <col min="1807" max="1807" width="22.5703125" style="8" bestFit="1" customWidth="1"/>
    <col min="1808" max="1808" width="19.140625" style="8" bestFit="1" customWidth="1"/>
    <col min="1809" max="1809" width="24.5703125" style="8" bestFit="1" customWidth="1"/>
    <col min="1810" max="1810" width="13" style="8" bestFit="1" customWidth="1"/>
    <col min="1811" max="1811" width="22.42578125" style="8" bestFit="1" customWidth="1"/>
    <col min="1812" max="1812" width="10" style="8" bestFit="1" customWidth="1"/>
    <col min="1813" max="1813" width="6.42578125" style="8" bestFit="1" customWidth="1"/>
    <col min="1814" max="1814" width="10.28515625" style="8" bestFit="1" customWidth="1"/>
    <col min="1815" max="1815" width="14.28515625" style="8" bestFit="1" customWidth="1"/>
    <col min="1816" max="1816" width="18.5703125" style="8" bestFit="1" customWidth="1"/>
    <col min="1817" max="1817" width="9.5703125" style="8" bestFit="1" customWidth="1"/>
    <col min="1818" max="2048" width="9.140625" style="8"/>
    <col min="2049" max="2049" width="37.140625" style="8" bestFit="1" customWidth="1"/>
    <col min="2050" max="2050" width="55.7109375" style="8" bestFit="1" customWidth="1"/>
    <col min="2051" max="2051" width="27.28515625" style="8" bestFit="1" customWidth="1"/>
    <col min="2052" max="2052" width="20.7109375" style="8" bestFit="1" customWidth="1"/>
    <col min="2053" max="2053" width="12.5703125" style="8" bestFit="1" customWidth="1"/>
    <col min="2054" max="2054" width="24" style="8" bestFit="1" customWidth="1"/>
    <col min="2055" max="2055" width="23.42578125" style="8" bestFit="1" customWidth="1"/>
    <col min="2056" max="2057" width="21" style="8" bestFit="1" customWidth="1"/>
    <col min="2058" max="2058" width="22" style="8" bestFit="1" customWidth="1"/>
    <col min="2059" max="2059" width="22.140625" style="8" bestFit="1" customWidth="1"/>
    <col min="2060" max="2060" width="21.140625" style="8" bestFit="1" customWidth="1"/>
    <col min="2061" max="2061" width="21.42578125" style="8" bestFit="1" customWidth="1"/>
    <col min="2062" max="2062" width="21.28515625" style="8" bestFit="1" customWidth="1"/>
    <col min="2063" max="2063" width="22.5703125" style="8" bestFit="1" customWidth="1"/>
    <col min="2064" max="2064" width="19.140625" style="8" bestFit="1" customWidth="1"/>
    <col min="2065" max="2065" width="24.5703125" style="8" bestFit="1" customWidth="1"/>
    <col min="2066" max="2066" width="13" style="8" bestFit="1" customWidth="1"/>
    <col min="2067" max="2067" width="22.42578125" style="8" bestFit="1" customWidth="1"/>
    <col min="2068" max="2068" width="10" style="8" bestFit="1" customWidth="1"/>
    <col min="2069" max="2069" width="6.42578125" style="8" bestFit="1" customWidth="1"/>
    <col min="2070" max="2070" width="10.28515625" style="8" bestFit="1" customWidth="1"/>
    <col min="2071" max="2071" width="14.28515625" style="8" bestFit="1" customWidth="1"/>
    <col min="2072" max="2072" width="18.5703125" style="8" bestFit="1" customWidth="1"/>
    <col min="2073" max="2073" width="9.5703125" style="8" bestFit="1" customWidth="1"/>
    <col min="2074" max="2304" width="9.140625" style="8"/>
    <col min="2305" max="2305" width="37.140625" style="8" bestFit="1" customWidth="1"/>
    <col min="2306" max="2306" width="55.7109375" style="8" bestFit="1" customWidth="1"/>
    <col min="2307" max="2307" width="27.28515625" style="8" bestFit="1" customWidth="1"/>
    <col min="2308" max="2308" width="20.7109375" style="8" bestFit="1" customWidth="1"/>
    <col min="2309" max="2309" width="12.5703125" style="8" bestFit="1" customWidth="1"/>
    <col min="2310" max="2310" width="24" style="8" bestFit="1" customWidth="1"/>
    <col min="2311" max="2311" width="23.42578125" style="8" bestFit="1" customWidth="1"/>
    <col min="2312" max="2313" width="21" style="8" bestFit="1" customWidth="1"/>
    <col min="2314" max="2314" width="22" style="8" bestFit="1" customWidth="1"/>
    <col min="2315" max="2315" width="22.140625" style="8" bestFit="1" customWidth="1"/>
    <col min="2316" max="2316" width="21.140625" style="8" bestFit="1" customWidth="1"/>
    <col min="2317" max="2317" width="21.42578125" style="8" bestFit="1" customWidth="1"/>
    <col min="2318" max="2318" width="21.28515625" style="8" bestFit="1" customWidth="1"/>
    <col min="2319" max="2319" width="22.5703125" style="8" bestFit="1" customWidth="1"/>
    <col min="2320" max="2320" width="19.140625" style="8" bestFit="1" customWidth="1"/>
    <col min="2321" max="2321" width="24.5703125" style="8" bestFit="1" customWidth="1"/>
    <col min="2322" max="2322" width="13" style="8" bestFit="1" customWidth="1"/>
    <col min="2323" max="2323" width="22.42578125" style="8" bestFit="1" customWidth="1"/>
    <col min="2324" max="2324" width="10" style="8" bestFit="1" customWidth="1"/>
    <col min="2325" max="2325" width="6.42578125" style="8" bestFit="1" customWidth="1"/>
    <col min="2326" max="2326" width="10.28515625" style="8" bestFit="1" customWidth="1"/>
    <col min="2327" max="2327" width="14.28515625" style="8" bestFit="1" customWidth="1"/>
    <col min="2328" max="2328" width="18.5703125" style="8" bestFit="1" customWidth="1"/>
    <col min="2329" max="2329" width="9.5703125" style="8" bestFit="1" customWidth="1"/>
    <col min="2330" max="2560" width="9.140625" style="8"/>
    <col min="2561" max="2561" width="37.140625" style="8" bestFit="1" customWidth="1"/>
    <col min="2562" max="2562" width="55.7109375" style="8" bestFit="1" customWidth="1"/>
    <col min="2563" max="2563" width="27.28515625" style="8" bestFit="1" customWidth="1"/>
    <col min="2564" max="2564" width="20.7109375" style="8" bestFit="1" customWidth="1"/>
    <col min="2565" max="2565" width="12.5703125" style="8" bestFit="1" customWidth="1"/>
    <col min="2566" max="2566" width="24" style="8" bestFit="1" customWidth="1"/>
    <col min="2567" max="2567" width="23.42578125" style="8" bestFit="1" customWidth="1"/>
    <col min="2568" max="2569" width="21" style="8" bestFit="1" customWidth="1"/>
    <col min="2570" max="2570" width="22" style="8" bestFit="1" customWidth="1"/>
    <col min="2571" max="2571" width="22.140625" style="8" bestFit="1" customWidth="1"/>
    <col min="2572" max="2572" width="21.140625" style="8" bestFit="1" customWidth="1"/>
    <col min="2573" max="2573" width="21.42578125" style="8" bestFit="1" customWidth="1"/>
    <col min="2574" max="2574" width="21.28515625" style="8" bestFit="1" customWidth="1"/>
    <col min="2575" max="2575" width="22.5703125" style="8" bestFit="1" customWidth="1"/>
    <col min="2576" max="2576" width="19.140625" style="8" bestFit="1" customWidth="1"/>
    <col min="2577" max="2577" width="24.5703125" style="8" bestFit="1" customWidth="1"/>
    <col min="2578" max="2578" width="13" style="8" bestFit="1" customWidth="1"/>
    <col min="2579" max="2579" width="22.42578125" style="8" bestFit="1" customWidth="1"/>
    <col min="2580" max="2580" width="10" style="8" bestFit="1" customWidth="1"/>
    <col min="2581" max="2581" width="6.42578125" style="8" bestFit="1" customWidth="1"/>
    <col min="2582" max="2582" width="10.28515625" style="8" bestFit="1" customWidth="1"/>
    <col min="2583" max="2583" width="14.28515625" style="8" bestFit="1" customWidth="1"/>
    <col min="2584" max="2584" width="18.5703125" style="8" bestFit="1" customWidth="1"/>
    <col min="2585" max="2585" width="9.5703125" style="8" bestFit="1" customWidth="1"/>
    <col min="2586" max="2816" width="9.140625" style="8"/>
    <col min="2817" max="2817" width="37.140625" style="8" bestFit="1" customWidth="1"/>
    <col min="2818" max="2818" width="55.7109375" style="8" bestFit="1" customWidth="1"/>
    <col min="2819" max="2819" width="27.28515625" style="8" bestFit="1" customWidth="1"/>
    <col min="2820" max="2820" width="20.7109375" style="8" bestFit="1" customWidth="1"/>
    <col min="2821" max="2821" width="12.5703125" style="8" bestFit="1" customWidth="1"/>
    <col min="2822" max="2822" width="24" style="8" bestFit="1" customWidth="1"/>
    <col min="2823" max="2823" width="23.42578125" style="8" bestFit="1" customWidth="1"/>
    <col min="2824" max="2825" width="21" style="8" bestFit="1" customWidth="1"/>
    <col min="2826" max="2826" width="22" style="8" bestFit="1" customWidth="1"/>
    <col min="2827" max="2827" width="22.140625" style="8" bestFit="1" customWidth="1"/>
    <col min="2828" max="2828" width="21.140625" style="8" bestFit="1" customWidth="1"/>
    <col min="2829" max="2829" width="21.42578125" style="8" bestFit="1" customWidth="1"/>
    <col min="2830" max="2830" width="21.28515625" style="8" bestFit="1" customWidth="1"/>
    <col min="2831" max="2831" width="22.5703125" style="8" bestFit="1" customWidth="1"/>
    <col min="2832" max="2832" width="19.140625" style="8" bestFit="1" customWidth="1"/>
    <col min="2833" max="2833" width="24.5703125" style="8" bestFit="1" customWidth="1"/>
    <col min="2834" max="2834" width="13" style="8" bestFit="1" customWidth="1"/>
    <col min="2835" max="2835" width="22.42578125" style="8" bestFit="1" customWidth="1"/>
    <col min="2836" max="2836" width="10" style="8" bestFit="1" customWidth="1"/>
    <col min="2837" max="2837" width="6.42578125" style="8" bestFit="1" customWidth="1"/>
    <col min="2838" max="2838" width="10.28515625" style="8" bestFit="1" customWidth="1"/>
    <col min="2839" max="2839" width="14.28515625" style="8" bestFit="1" customWidth="1"/>
    <col min="2840" max="2840" width="18.5703125" style="8" bestFit="1" customWidth="1"/>
    <col min="2841" max="2841" width="9.5703125" style="8" bestFit="1" customWidth="1"/>
    <col min="2842" max="3072" width="9.140625" style="8"/>
    <col min="3073" max="3073" width="37.140625" style="8" bestFit="1" customWidth="1"/>
    <col min="3074" max="3074" width="55.7109375" style="8" bestFit="1" customWidth="1"/>
    <col min="3075" max="3075" width="27.28515625" style="8" bestFit="1" customWidth="1"/>
    <col min="3076" max="3076" width="20.7109375" style="8" bestFit="1" customWidth="1"/>
    <col min="3077" max="3077" width="12.5703125" style="8" bestFit="1" customWidth="1"/>
    <col min="3078" max="3078" width="24" style="8" bestFit="1" customWidth="1"/>
    <col min="3079" max="3079" width="23.42578125" style="8" bestFit="1" customWidth="1"/>
    <col min="3080" max="3081" width="21" style="8" bestFit="1" customWidth="1"/>
    <col min="3082" max="3082" width="22" style="8" bestFit="1" customWidth="1"/>
    <col min="3083" max="3083" width="22.140625" style="8" bestFit="1" customWidth="1"/>
    <col min="3084" max="3084" width="21.140625" style="8" bestFit="1" customWidth="1"/>
    <col min="3085" max="3085" width="21.42578125" style="8" bestFit="1" customWidth="1"/>
    <col min="3086" max="3086" width="21.28515625" style="8" bestFit="1" customWidth="1"/>
    <col min="3087" max="3087" width="22.5703125" style="8" bestFit="1" customWidth="1"/>
    <col min="3088" max="3088" width="19.140625" style="8" bestFit="1" customWidth="1"/>
    <col min="3089" max="3089" width="24.5703125" style="8" bestFit="1" customWidth="1"/>
    <col min="3090" max="3090" width="13" style="8" bestFit="1" customWidth="1"/>
    <col min="3091" max="3091" width="22.42578125" style="8" bestFit="1" customWidth="1"/>
    <col min="3092" max="3092" width="10" style="8" bestFit="1" customWidth="1"/>
    <col min="3093" max="3093" width="6.42578125" style="8" bestFit="1" customWidth="1"/>
    <col min="3094" max="3094" width="10.28515625" style="8" bestFit="1" customWidth="1"/>
    <col min="3095" max="3095" width="14.28515625" style="8" bestFit="1" customWidth="1"/>
    <col min="3096" max="3096" width="18.5703125" style="8" bestFit="1" customWidth="1"/>
    <col min="3097" max="3097" width="9.5703125" style="8" bestFit="1" customWidth="1"/>
    <col min="3098" max="3328" width="9.140625" style="8"/>
    <col min="3329" max="3329" width="37.140625" style="8" bestFit="1" customWidth="1"/>
    <col min="3330" max="3330" width="55.7109375" style="8" bestFit="1" customWidth="1"/>
    <col min="3331" max="3331" width="27.28515625" style="8" bestFit="1" customWidth="1"/>
    <col min="3332" max="3332" width="20.7109375" style="8" bestFit="1" customWidth="1"/>
    <col min="3333" max="3333" width="12.5703125" style="8" bestFit="1" customWidth="1"/>
    <col min="3334" max="3334" width="24" style="8" bestFit="1" customWidth="1"/>
    <col min="3335" max="3335" width="23.42578125" style="8" bestFit="1" customWidth="1"/>
    <col min="3336" max="3337" width="21" style="8" bestFit="1" customWidth="1"/>
    <col min="3338" max="3338" width="22" style="8" bestFit="1" customWidth="1"/>
    <col min="3339" max="3339" width="22.140625" style="8" bestFit="1" customWidth="1"/>
    <col min="3340" max="3340" width="21.140625" style="8" bestFit="1" customWidth="1"/>
    <col min="3341" max="3341" width="21.42578125" style="8" bestFit="1" customWidth="1"/>
    <col min="3342" max="3342" width="21.28515625" style="8" bestFit="1" customWidth="1"/>
    <col min="3343" max="3343" width="22.5703125" style="8" bestFit="1" customWidth="1"/>
    <col min="3344" max="3344" width="19.140625" style="8" bestFit="1" customWidth="1"/>
    <col min="3345" max="3345" width="24.5703125" style="8" bestFit="1" customWidth="1"/>
    <col min="3346" max="3346" width="13" style="8" bestFit="1" customWidth="1"/>
    <col min="3347" max="3347" width="22.42578125" style="8" bestFit="1" customWidth="1"/>
    <col min="3348" max="3348" width="10" style="8" bestFit="1" customWidth="1"/>
    <col min="3349" max="3349" width="6.42578125" style="8" bestFit="1" customWidth="1"/>
    <col min="3350" max="3350" width="10.28515625" style="8" bestFit="1" customWidth="1"/>
    <col min="3351" max="3351" width="14.28515625" style="8" bestFit="1" customWidth="1"/>
    <col min="3352" max="3352" width="18.5703125" style="8" bestFit="1" customWidth="1"/>
    <col min="3353" max="3353" width="9.5703125" style="8" bestFit="1" customWidth="1"/>
    <col min="3354" max="3584" width="9.140625" style="8"/>
    <col min="3585" max="3585" width="37.140625" style="8" bestFit="1" customWidth="1"/>
    <col min="3586" max="3586" width="55.7109375" style="8" bestFit="1" customWidth="1"/>
    <col min="3587" max="3587" width="27.28515625" style="8" bestFit="1" customWidth="1"/>
    <col min="3588" max="3588" width="20.7109375" style="8" bestFit="1" customWidth="1"/>
    <col min="3589" max="3589" width="12.5703125" style="8" bestFit="1" customWidth="1"/>
    <col min="3590" max="3590" width="24" style="8" bestFit="1" customWidth="1"/>
    <col min="3591" max="3591" width="23.42578125" style="8" bestFit="1" customWidth="1"/>
    <col min="3592" max="3593" width="21" style="8" bestFit="1" customWidth="1"/>
    <col min="3594" max="3594" width="22" style="8" bestFit="1" customWidth="1"/>
    <col min="3595" max="3595" width="22.140625" style="8" bestFit="1" customWidth="1"/>
    <col min="3596" max="3596" width="21.140625" style="8" bestFit="1" customWidth="1"/>
    <col min="3597" max="3597" width="21.42578125" style="8" bestFit="1" customWidth="1"/>
    <col min="3598" max="3598" width="21.28515625" style="8" bestFit="1" customWidth="1"/>
    <col min="3599" max="3599" width="22.5703125" style="8" bestFit="1" customWidth="1"/>
    <col min="3600" max="3600" width="19.140625" style="8" bestFit="1" customWidth="1"/>
    <col min="3601" max="3601" width="24.5703125" style="8" bestFit="1" customWidth="1"/>
    <col min="3602" max="3602" width="13" style="8" bestFit="1" customWidth="1"/>
    <col min="3603" max="3603" width="22.42578125" style="8" bestFit="1" customWidth="1"/>
    <col min="3604" max="3604" width="10" style="8" bestFit="1" customWidth="1"/>
    <col min="3605" max="3605" width="6.42578125" style="8" bestFit="1" customWidth="1"/>
    <col min="3606" max="3606" width="10.28515625" style="8" bestFit="1" customWidth="1"/>
    <col min="3607" max="3607" width="14.28515625" style="8" bestFit="1" customWidth="1"/>
    <col min="3608" max="3608" width="18.5703125" style="8" bestFit="1" customWidth="1"/>
    <col min="3609" max="3609" width="9.5703125" style="8" bestFit="1" customWidth="1"/>
    <col min="3610" max="3840" width="9.140625" style="8"/>
    <col min="3841" max="3841" width="37.140625" style="8" bestFit="1" customWidth="1"/>
    <col min="3842" max="3842" width="55.7109375" style="8" bestFit="1" customWidth="1"/>
    <col min="3843" max="3843" width="27.28515625" style="8" bestFit="1" customWidth="1"/>
    <col min="3844" max="3844" width="20.7109375" style="8" bestFit="1" customWidth="1"/>
    <col min="3845" max="3845" width="12.5703125" style="8" bestFit="1" customWidth="1"/>
    <col min="3846" max="3846" width="24" style="8" bestFit="1" customWidth="1"/>
    <col min="3847" max="3847" width="23.42578125" style="8" bestFit="1" customWidth="1"/>
    <col min="3848" max="3849" width="21" style="8" bestFit="1" customWidth="1"/>
    <col min="3850" max="3850" width="22" style="8" bestFit="1" customWidth="1"/>
    <col min="3851" max="3851" width="22.140625" style="8" bestFit="1" customWidth="1"/>
    <col min="3852" max="3852" width="21.140625" style="8" bestFit="1" customWidth="1"/>
    <col min="3853" max="3853" width="21.42578125" style="8" bestFit="1" customWidth="1"/>
    <col min="3854" max="3854" width="21.28515625" style="8" bestFit="1" customWidth="1"/>
    <col min="3855" max="3855" width="22.5703125" style="8" bestFit="1" customWidth="1"/>
    <col min="3856" max="3856" width="19.140625" style="8" bestFit="1" customWidth="1"/>
    <col min="3857" max="3857" width="24.5703125" style="8" bestFit="1" customWidth="1"/>
    <col min="3858" max="3858" width="13" style="8" bestFit="1" customWidth="1"/>
    <col min="3859" max="3859" width="22.42578125" style="8" bestFit="1" customWidth="1"/>
    <col min="3860" max="3860" width="10" style="8" bestFit="1" customWidth="1"/>
    <col min="3861" max="3861" width="6.42578125" style="8" bestFit="1" customWidth="1"/>
    <col min="3862" max="3862" width="10.28515625" style="8" bestFit="1" customWidth="1"/>
    <col min="3863" max="3863" width="14.28515625" style="8" bestFit="1" customWidth="1"/>
    <col min="3864" max="3864" width="18.5703125" style="8" bestFit="1" customWidth="1"/>
    <col min="3865" max="3865" width="9.5703125" style="8" bestFit="1" customWidth="1"/>
    <col min="3866" max="4096" width="9.140625" style="8"/>
    <col min="4097" max="4097" width="37.140625" style="8" bestFit="1" customWidth="1"/>
    <col min="4098" max="4098" width="55.7109375" style="8" bestFit="1" customWidth="1"/>
    <col min="4099" max="4099" width="27.28515625" style="8" bestFit="1" customWidth="1"/>
    <col min="4100" max="4100" width="20.7109375" style="8" bestFit="1" customWidth="1"/>
    <col min="4101" max="4101" width="12.5703125" style="8" bestFit="1" customWidth="1"/>
    <col min="4102" max="4102" width="24" style="8" bestFit="1" customWidth="1"/>
    <col min="4103" max="4103" width="23.42578125" style="8" bestFit="1" customWidth="1"/>
    <col min="4104" max="4105" width="21" style="8" bestFit="1" customWidth="1"/>
    <col min="4106" max="4106" width="22" style="8" bestFit="1" customWidth="1"/>
    <col min="4107" max="4107" width="22.140625" style="8" bestFit="1" customWidth="1"/>
    <col min="4108" max="4108" width="21.140625" style="8" bestFit="1" customWidth="1"/>
    <col min="4109" max="4109" width="21.42578125" style="8" bestFit="1" customWidth="1"/>
    <col min="4110" max="4110" width="21.28515625" style="8" bestFit="1" customWidth="1"/>
    <col min="4111" max="4111" width="22.5703125" style="8" bestFit="1" customWidth="1"/>
    <col min="4112" max="4112" width="19.140625" style="8" bestFit="1" customWidth="1"/>
    <col min="4113" max="4113" width="24.5703125" style="8" bestFit="1" customWidth="1"/>
    <col min="4114" max="4114" width="13" style="8" bestFit="1" customWidth="1"/>
    <col min="4115" max="4115" width="22.42578125" style="8" bestFit="1" customWidth="1"/>
    <col min="4116" max="4116" width="10" style="8" bestFit="1" customWidth="1"/>
    <col min="4117" max="4117" width="6.42578125" style="8" bestFit="1" customWidth="1"/>
    <col min="4118" max="4118" width="10.28515625" style="8" bestFit="1" customWidth="1"/>
    <col min="4119" max="4119" width="14.28515625" style="8" bestFit="1" customWidth="1"/>
    <col min="4120" max="4120" width="18.5703125" style="8" bestFit="1" customWidth="1"/>
    <col min="4121" max="4121" width="9.5703125" style="8" bestFit="1" customWidth="1"/>
    <col min="4122" max="4352" width="9.140625" style="8"/>
    <col min="4353" max="4353" width="37.140625" style="8" bestFit="1" customWidth="1"/>
    <col min="4354" max="4354" width="55.7109375" style="8" bestFit="1" customWidth="1"/>
    <col min="4355" max="4355" width="27.28515625" style="8" bestFit="1" customWidth="1"/>
    <col min="4356" max="4356" width="20.7109375" style="8" bestFit="1" customWidth="1"/>
    <col min="4357" max="4357" width="12.5703125" style="8" bestFit="1" customWidth="1"/>
    <col min="4358" max="4358" width="24" style="8" bestFit="1" customWidth="1"/>
    <col min="4359" max="4359" width="23.42578125" style="8" bestFit="1" customWidth="1"/>
    <col min="4360" max="4361" width="21" style="8" bestFit="1" customWidth="1"/>
    <col min="4362" max="4362" width="22" style="8" bestFit="1" customWidth="1"/>
    <col min="4363" max="4363" width="22.140625" style="8" bestFit="1" customWidth="1"/>
    <col min="4364" max="4364" width="21.140625" style="8" bestFit="1" customWidth="1"/>
    <col min="4365" max="4365" width="21.42578125" style="8" bestFit="1" customWidth="1"/>
    <col min="4366" max="4366" width="21.28515625" style="8" bestFit="1" customWidth="1"/>
    <col min="4367" max="4367" width="22.5703125" style="8" bestFit="1" customWidth="1"/>
    <col min="4368" max="4368" width="19.140625" style="8" bestFit="1" customWidth="1"/>
    <col min="4369" max="4369" width="24.5703125" style="8" bestFit="1" customWidth="1"/>
    <col min="4370" max="4370" width="13" style="8" bestFit="1" customWidth="1"/>
    <col min="4371" max="4371" width="22.42578125" style="8" bestFit="1" customWidth="1"/>
    <col min="4372" max="4372" width="10" style="8" bestFit="1" customWidth="1"/>
    <col min="4373" max="4373" width="6.42578125" style="8" bestFit="1" customWidth="1"/>
    <col min="4374" max="4374" width="10.28515625" style="8" bestFit="1" customWidth="1"/>
    <col min="4375" max="4375" width="14.28515625" style="8" bestFit="1" customWidth="1"/>
    <col min="4376" max="4376" width="18.5703125" style="8" bestFit="1" customWidth="1"/>
    <col min="4377" max="4377" width="9.5703125" style="8" bestFit="1" customWidth="1"/>
    <col min="4378" max="4608" width="9.140625" style="8"/>
    <col min="4609" max="4609" width="37.140625" style="8" bestFit="1" customWidth="1"/>
    <col min="4610" max="4610" width="55.7109375" style="8" bestFit="1" customWidth="1"/>
    <col min="4611" max="4611" width="27.28515625" style="8" bestFit="1" customWidth="1"/>
    <col min="4612" max="4612" width="20.7109375" style="8" bestFit="1" customWidth="1"/>
    <col min="4613" max="4613" width="12.5703125" style="8" bestFit="1" customWidth="1"/>
    <col min="4614" max="4614" width="24" style="8" bestFit="1" customWidth="1"/>
    <col min="4615" max="4615" width="23.42578125" style="8" bestFit="1" customWidth="1"/>
    <col min="4616" max="4617" width="21" style="8" bestFit="1" customWidth="1"/>
    <col min="4618" max="4618" width="22" style="8" bestFit="1" customWidth="1"/>
    <col min="4619" max="4619" width="22.140625" style="8" bestFit="1" customWidth="1"/>
    <col min="4620" max="4620" width="21.140625" style="8" bestFit="1" customWidth="1"/>
    <col min="4621" max="4621" width="21.42578125" style="8" bestFit="1" customWidth="1"/>
    <col min="4622" max="4622" width="21.28515625" style="8" bestFit="1" customWidth="1"/>
    <col min="4623" max="4623" width="22.5703125" style="8" bestFit="1" customWidth="1"/>
    <col min="4624" max="4624" width="19.140625" style="8" bestFit="1" customWidth="1"/>
    <col min="4625" max="4625" width="24.5703125" style="8" bestFit="1" customWidth="1"/>
    <col min="4626" max="4626" width="13" style="8" bestFit="1" customWidth="1"/>
    <col min="4627" max="4627" width="22.42578125" style="8" bestFit="1" customWidth="1"/>
    <col min="4628" max="4628" width="10" style="8" bestFit="1" customWidth="1"/>
    <col min="4629" max="4629" width="6.42578125" style="8" bestFit="1" customWidth="1"/>
    <col min="4630" max="4630" width="10.28515625" style="8" bestFit="1" customWidth="1"/>
    <col min="4631" max="4631" width="14.28515625" style="8" bestFit="1" customWidth="1"/>
    <col min="4632" max="4632" width="18.5703125" style="8" bestFit="1" customWidth="1"/>
    <col min="4633" max="4633" width="9.5703125" style="8" bestFit="1" customWidth="1"/>
    <col min="4634" max="4864" width="9.140625" style="8"/>
    <col min="4865" max="4865" width="37.140625" style="8" bestFit="1" customWidth="1"/>
    <col min="4866" max="4866" width="55.7109375" style="8" bestFit="1" customWidth="1"/>
    <col min="4867" max="4867" width="27.28515625" style="8" bestFit="1" customWidth="1"/>
    <col min="4868" max="4868" width="20.7109375" style="8" bestFit="1" customWidth="1"/>
    <col min="4869" max="4869" width="12.5703125" style="8" bestFit="1" customWidth="1"/>
    <col min="4870" max="4870" width="24" style="8" bestFit="1" customWidth="1"/>
    <col min="4871" max="4871" width="23.42578125" style="8" bestFit="1" customWidth="1"/>
    <col min="4872" max="4873" width="21" style="8" bestFit="1" customWidth="1"/>
    <col min="4874" max="4874" width="22" style="8" bestFit="1" customWidth="1"/>
    <col min="4875" max="4875" width="22.140625" style="8" bestFit="1" customWidth="1"/>
    <col min="4876" max="4876" width="21.140625" style="8" bestFit="1" customWidth="1"/>
    <col min="4877" max="4877" width="21.42578125" style="8" bestFit="1" customWidth="1"/>
    <col min="4878" max="4878" width="21.28515625" style="8" bestFit="1" customWidth="1"/>
    <col min="4879" max="4879" width="22.5703125" style="8" bestFit="1" customWidth="1"/>
    <col min="4880" max="4880" width="19.140625" style="8" bestFit="1" customWidth="1"/>
    <col min="4881" max="4881" width="24.5703125" style="8" bestFit="1" customWidth="1"/>
    <col min="4882" max="4882" width="13" style="8" bestFit="1" customWidth="1"/>
    <col min="4883" max="4883" width="22.42578125" style="8" bestFit="1" customWidth="1"/>
    <col min="4884" max="4884" width="10" style="8" bestFit="1" customWidth="1"/>
    <col min="4885" max="4885" width="6.42578125" style="8" bestFit="1" customWidth="1"/>
    <col min="4886" max="4886" width="10.28515625" style="8" bestFit="1" customWidth="1"/>
    <col min="4887" max="4887" width="14.28515625" style="8" bestFit="1" customWidth="1"/>
    <col min="4888" max="4888" width="18.5703125" style="8" bestFit="1" customWidth="1"/>
    <col min="4889" max="4889" width="9.5703125" style="8" bestFit="1" customWidth="1"/>
    <col min="4890" max="5120" width="9.140625" style="8"/>
    <col min="5121" max="5121" width="37.140625" style="8" bestFit="1" customWidth="1"/>
    <col min="5122" max="5122" width="55.7109375" style="8" bestFit="1" customWidth="1"/>
    <col min="5123" max="5123" width="27.28515625" style="8" bestFit="1" customWidth="1"/>
    <col min="5124" max="5124" width="20.7109375" style="8" bestFit="1" customWidth="1"/>
    <col min="5125" max="5125" width="12.5703125" style="8" bestFit="1" customWidth="1"/>
    <col min="5126" max="5126" width="24" style="8" bestFit="1" customWidth="1"/>
    <col min="5127" max="5127" width="23.42578125" style="8" bestFit="1" customWidth="1"/>
    <col min="5128" max="5129" width="21" style="8" bestFit="1" customWidth="1"/>
    <col min="5130" max="5130" width="22" style="8" bestFit="1" customWidth="1"/>
    <col min="5131" max="5131" width="22.140625" style="8" bestFit="1" customWidth="1"/>
    <col min="5132" max="5132" width="21.140625" style="8" bestFit="1" customWidth="1"/>
    <col min="5133" max="5133" width="21.42578125" style="8" bestFit="1" customWidth="1"/>
    <col min="5134" max="5134" width="21.28515625" style="8" bestFit="1" customWidth="1"/>
    <col min="5135" max="5135" width="22.5703125" style="8" bestFit="1" customWidth="1"/>
    <col min="5136" max="5136" width="19.140625" style="8" bestFit="1" customWidth="1"/>
    <col min="5137" max="5137" width="24.5703125" style="8" bestFit="1" customWidth="1"/>
    <col min="5138" max="5138" width="13" style="8" bestFit="1" customWidth="1"/>
    <col min="5139" max="5139" width="22.42578125" style="8" bestFit="1" customWidth="1"/>
    <col min="5140" max="5140" width="10" style="8" bestFit="1" customWidth="1"/>
    <col min="5141" max="5141" width="6.42578125" style="8" bestFit="1" customWidth="1"/>
    <col min="5142" max="5142" width="10.28515625" style="8" bestFit="1" customWidth="1"/>
    <col min="5143" max="5143" width="14.28515625" style="8" bestFit="1" customWidth="1"/>
    <col min="5144" max="5144" width="18.5703125" style="8" bestFit="1" customWidth="1"/>
    <col min="5145" max="5145" width="9.5703125" style="8" bestFit="1" customWidth="1"/>
    <col min="5146" max="5376" width="9.140625" style="8"/>
    <col min="5377" max="5377" width="37.140625" style="8" bestFit="1" customWidth="1"/>
    <col min="5378" max="5378" width="55.7109375" style="8" bestFit="1" customWidth="1"/>
    <col min="5379" max="5379" width="27.28515625" style="8" bestFit="1" customWidth="1"/>
    <col min="5380" max="5380" width="20.7109375" style="8" bestFit="1" customWidth="1"/>
    <col min="5381" max="5381" width="12.5703125" style="8" bestFit="1" customWidth="1"/>
    <col min="5382" max="5382" width="24" style="8" bestFit="1" customWidth="1"/>
    <col min="5383" max="5383" width="23.42578125" style="8" bestFit="1" customWidth="1"/>
    <col min="5384" max="5385" width="21" style="8" bestFit="1" customWidth="1"/>
    <col min="5386" max="5386" width="22" style="8" bestFit="1" customWidth="1"/>
    <col min="5387" max="5387" width="22.140625" style="8" bestFit="1" customWidth="1"/>
    <col min="5388" max="5388" width="21.140625" style="8" bestFit="1" customWidth="1"/>
    <col min="5389" max="5389" width="21.42578125" style="8" bestFit="1" customWidth="1"/>
    <col min="5390" max="5390" width="21.28515625" style="8" bestFit="1" customWidth="1"/>
    <col min="5391" max="5391" width="22.5703125" style="8" bestFit="1" customWidth="1"/>
    <col min="5392" max="5392" width="19.140625" style="8" bestFit="1" customWidth="1"/>
    <col min="5393" max="5393" width="24.5703125" style="8" bestFit="1" customWidth="1"/>
    <col min="5394" max="5394" width="13" style="8" bestFit="1" customWidth="1"/>
    <col min="5395" max="5395" width="22.42578125" style="8" bestFit="1" customWidth="1"/>
    <col min="5396" max="5396" width="10" style="8" bestFit="1" customWidth="1"/>
    <col min="5397" max="5397" width="6.42578125" style="8" bestFit="1" customWidth="1"/>
    <col min="5398" max="5398" width="10.28515625" style="8" bestFit="1" customWidth="1"/>
    <col min="5399" max="5399" width="14.28515625" style="8" bestFit="1" customWidth="1"/>
    <col min="5400" max="5400" width="18.5703125" style="8" bestFit="1" customWidth="1"/>
    <col min="5401" max="5401" width="9.5703125" style="8" bestFit="1" customWidth="1"/>
    <col min="5402" max="5632" width="9.140625" style="8"/>
    <col min="5633" max="5633" width="37.140625" style="8" bestFit="1" customWidth="1"/>
    <col min="5634" max="5634" width="55.7109375" style="8" bestFit="1" customWidth="1"/>
    <col min="5635" max="5635" width="27.28515625" style="8" bestFit="1" customWidth="1"/>
    <col min="5636" max="5636" width="20.7109375" style="8" bestFit="1" customWidth="1"/>
    <col min="5637" max="5637" width="12.5703125" style="8" bestFit="1" customWidth="1"/>
    <col min="5638" max="5638" width="24" style="8" bestFit="1" customWidth="1"/>
    <col min="5639" max="5639" width="23.42578125" style="8" bestFit="1" customWidth="1"/>
    <col min="5640" max="5641" width="21" style="8" bestFit="1" customWidth="1"/>
    <col min="5642" max="5642" width="22" style="8" bestFit="1" customWidth="1"/>
    <col min="5643" max="5643" width="22.140625" style="8" bestFit="1" customWidth="1"/>
    <col min="5644" max="5644" width="21.140625" style="8" bestFit="1" customWidth="1"/>
    <col min="5645" max="5645" width="21.42578125" style="8" bestFit="1" customWidth="1"/>
    <col min="5646" max="5646" width="21.28515625" style="8" bestFit="1" customWidth="1"/>
    <col min="5647" max="5647" width="22.5703125" style="8" bestFit="1" customWidth="1"/>
    <col min="5648" max="5648" width="19.140625" style="8" bestFit="1" customWidth="1"/>
    <col min="5649" max="5649" width="24.5703125" style="8" bestFit="1" customWidth="1"/>
    <col min="5650" max="5650" width="13" style="8" bestFit="1" customWidth="1"/>
    <col min="5651" max="5651" width="22.42578125" style="8" bestFit="1" customWidth="1"/>
    <col min="5652" max="5652" width="10" style="8" bestFit="1" customWidth="1"/>
    <col min="5653" max="5653" width="6.42578125" style="8" bestFit="1" customWidth="1"/>
    <col min="5654" max="5654" width="10.28515625" style="8" bestFit="1" customWidth="1"/>
    <col min="5655" max="5655" width="14.28515625" style="8" bestFit="1" customWidth="1"/>
    <col min="5656" max="5656" width="18.5703125" style="8" bestFit="1" customWidth="1"/>
    <col min="5657" max="5657" width="9.5703125" style="8" bestFit="1" customWidth="1"/>
    <col min="5658" max="5888" width="9.140625" style="8"/>
    <col min="5889" max="5889" width="37.140625" style="8" bestFit="1" customWidth="1"/>
    <col min="5890" max="5890" width="55.7109375" style="8" bestFit="1" customWidth="1"/>
    <col min="5891" max="5891" width="27.28515625" style="8" bestFit="1" customWidth="1"/>
    <col min="5892" max="5892" width="20.7109375" style="8" bestFit="1" customWidth="1"/>
    <col min="5893" max="5893" width="12.5703125" style="8" bestFit="1" customWidth="1"/>
    <col min="5894" max="5894" width="24" style="8" bestFit="1" customWidth="1"/>
    <col min="5895" max="5895" width="23.42578125" style="8" bestFit="1" customWidth="1"/>
    <col min="5896" max="5897" width="21" style="8" bestFit="1" customWidth="1"/>
    <col min="5898" max="5898" width="22" style="8" bestFit="1" customWidth="1"/>
    <col min="5899" max="5899" width="22.140625" style="8" bestFit="1" customWidth="1"/>
    <col min="5900" max="5900" width="21.140625" style="8" bestFit="1" customWidth="1"/>
    <col min="5901" max="5901" width="21.42578125" style="8" bestFit="1" customWidth="1"/>
    <col min="5902" max="5902" width="21.28515625" style="8" bestFit="1" customWidth="1"/>
    <col min="5903" max="5903" width="22.5703125" style="8" bestFit="1" customWidth="1"/>
    <col min="5904" max="5904" width="19.140625" style="8" bestFit="1" customWidth="1"/>
    <col min="5905" max="5905" width="24.5703125" style="8" bestFit="1" customWidth="1"/>
    <col min="5906" max="5906" width="13" style="8" bestFit="1" customWidth="1"/>
    <col min="5907" max="5907" width="22.42578125" style="8" bestFit="1" customWidth="1"/>
    <col min="5908" max="5908" width="10" style="8" bestFit="1" customWidth="1"/>
    <col min="5909" max="5909" width="6.42578125" style="8" bestFit="1" customWidth="1"/>
    <col min="5910" max="5910" width="10.28515625" style="8" bestFit="1" customWidth="1"/>
    <col min="5911" max="5911" width="14.28515625" style="8" bestFit="1" customWidth="1"/>
    <col min="5912" max="5912" width="18.5703125" style="8" bestFit="1" customWidth="1"/>
    <col min="5913" max="5913" width="9.5703125" style="8" bestFit="1" customWidth="1"/>
    <col min="5914" max="6144" width="9.140625" style="8"/>
    <col min="6145" max="6145" width="37.140625" style="8" bestFit="1" customWidth="1"/>
    <col min="6146" max="6146" width="55.7109375" style="8" bestFit="1" customWidth="1"/>
    <col min="6147" max="6147" width="27.28515625" style="8" bestFit="1" customWidth="1"/>
    <col min="6148" max="6148" width="20.7109375" style="8" bestFit="1" customWidth="1"/>
    <col min="6149" max="6149" width="12.5703125" style="8" bestFit="1" customWidth="1"/>
    <col min="6150" max="6150" width="24" style="8" bestFit="1" customWidth="1"/>
    <col min="6151" max="6151" width="23.42578125" style="8" bestFit="1" customWidth="1"/>
    <col min="6152" max="6153" width="21" style="8" bestFit="1" customWidth="1"/>
    <col min="6154" max="6154" width="22" style="8" bestFit="1" customWidth="1"/>
    <col min="6155" max="6155" width="22.140625" style="8" bestFit="1" customWidth="1"/>
    <col min="6156" max="6156" width="21.140625" style="8" bestFit="1" customWidth="1"/>
    <col min="6157" max="6157" width="21.42578125" style="8" bestFit="1" customWidth="1"/>
    <col min="6158" max="6158" width="21.28515625" style="8" bestFit="1" customWidth="1"/>
    <col min="6159" max="6159" width="22.5703125" style="8" bestFit="1" customWidth="1"/>
    <col min="6160" max="6160" width="19.140625" style="8" bestFit="1" customWidth="1"/>
    <col min="6161" max="6161" width="24.5703125" style="8" bestFit="1" customWidth="1"/>
    <col min="6162" max="6162" width="13" style="8" bestFit="1" customWidth="1"/>
    <col min="6163" max="6163" width="22.42578125" style="8" bestFit="1" customWidth="1"/>
    <col min="6164" max="6164" width="10" style="8" bestFit="1" customWidth="1"/>
    <col min="6165" max="6165" width="6.42578125" style="8" bestFit="1" customWidth="1"/>
    <col min="6166" max="6166" width="10.28515625" style="8" bestFit="1" customWidth="1"/>
    <col min="6167" max="6167" width="14.28515625" style="8" bestFit="1" customWidth="1"/>
    <col min="6168" max="6168" width="18.5703125" style="8" bestFit="1" customWidth="1"/>
    <col min="6169" max="6169" width="9.5703125" style="8" bestFit="1" customWidth="1"/>
    <col min="6170" max="6400" width="9.140625" style="8"/>
    <col min="6401" max="6401" width="37.140625" style="8" bestFit="1" customWidth="1"/>
    <col min="6402" max="6402" width="55.7109375" style="8" bestFit="1" customWidth="1"/>
    <col min="6403" max="6403" width="27.28515625" style="8" bestFit="1" customWidth="1"/>
    <col min="6404" max="6404" width="20.7109375" style="8" bestFit="1" customWidth="1"/>
    <col min="6405" max="6405" width="12.5703125" style="8" bestFit="1" customWidth="1"/>
    <col min="6406" max="6406" width="24" style="8" bestFit="1" customWidth="1"/>
    <col min="6407" max="6407" width="23.42578125" style="8" bestFit="1" customWidth="1"/>
    <col min="6408" max="6409" width="21" style="8" bestFit="1" customWidth="1"/>
    <col min="6410" max="6410" width="22" style="8" bestFit="1" customWidth="1"/>
    <col min="6411" max="6411" width="22.140625" style="8" bestFit="1" customWidth="1"/>
    <col min="6412" max="6412" width="21.140625" style="8" bestFit="1" customWidth="1"/>
    <col min="6413" max="6413" width="21.42578125" style="8" bestFit="1" customWidth="1"/>
    <col min="6414" max="6414" width="21.28515625" style="8" bestFit="1" customWidth="1"/>
    <col min="6415" max="6415" width="22.5703125" style="8" bestFit="1" customWidth="1"/>
    <col min="6416" max="6416" width="19.140625" style="8" bestFit="1" customWidth="1"/>
    <col min="6417" max="6417" width="24.5703125" style="8" bestFit="1" customWidth="1"/>
    <col min="6418" max="6418" width="13" style="8" bestFit="1" customWidth="1"/>
    <col min="6419" max="6419" width="22.42578125" style="8" bestFit="1" customWidth="1"/>
    <col min="6420" max="6420" width="10" style="8" bestFit="1" customWidth="1"/>
    <col min="6421" max="6421" width="6.42578125" style="8" bestFit="1" customWidth="1"/>
    <col min="6422" max="6422" width="10.28515625" style="8" bestFit="1" customWidth="1"/>
    <col min="6423" max="6423" width="14.28515625" style="8" bestFit="1" customWidth="1"/>
    <col min="6424" max="6424" width="18.5703125" style="8" bestFit="1" customWidth="1"/>
    <col min="6425" max="6425" width="9.5703125" style="8" bestFit="1" customWidth="1"/>
    <col min="6426" max="6656" width="9.140625" style="8"/>
    <col min="6657" max="6657" width="37.140625" style="8" bestFit="1" customWidth="1"/>
    <col min="6658" max="6658" width="55.7109375" style="8" bestFit="1" customWidth="1"/>
    <col min="6659" max="6659" width="27.28515625" style="8" bestFit="1" customWidth="1"/>
    <col min="6660" max="6660" width="20.7109375" style="8" bestFit="1" customWidth="1"/>
    <col min="6661" max="6661" width="12.5703125" style="8" bestFit="1" customWidth="1"/>
    <col min="6662" max="6662" width="24" style="8" bestFit="1" customWidth="1"/>
    <col min="6663" max="6663" width="23.42578125" style="8" bestFit="1" customWidth="1"/>
    <col min="6664" max="6665" width="21" style="8" bestFit="1" customWidth="1"/>
    <col min="6666" max="6666" width="22" style="8" bestFit="1" customWidth="1"/>
    <col min="6667" max="6667" width="22.140625" style="8" bestFit="1" customWidth="1"/>
    <col min="6668" max="6668" width="21.140625" style="8" bestFit="1" customWidth="1"/>
    <col min="6669" max="6669" width="21.42578125" style="8" bestFit="1" customWidth="1"/>
    <col min="6670" max="6670" width="21.28515625" style="8" bestFit="1" customWidth="1"/>
    <col min="6671" max="6671" width="22.5703125" style="8" bestFit="1" customWidth="1"/>
    <col min="6672" max="6672" width="19.140625" style="8" bestFit="1" customWidth="1"/>
    <col min="6673" max="6673" width="24.5703125" style="8" bestFit="1" customWidth="1"/>
    <col min="6674" max="6674" width="13" style="8" bestFit="1" customWidth="1"/>
    <col min="6675" max="6675" width="22.42578125" style="8" bestFit="1" customWidth="1"/>
    <col min="6676" max="6676" width="10" style="8" bestFit="1" customWidth="1"/>
    <col min="6677" max="6677" width="6.42578125" style="8" bestFit="1" customWidth="1"/>
    <col min="6678" max="6678" width="10.28515625" style="8" bestFit="1" customWidth="1"/>
    <col min="6679" max="6679" width="14.28515625" style="8" bestFit="1" customWidth="1"/>
    <col min="6680" max="6680" width="18.5703125" style="8" bestFit="1" customWidth="1"/>
    <col min="6681" max="6681" width="9.5703125" style="8" bestFit="1" customWidth="1"/>
    <col min="6682" max="6912" width="9.140625" style="8"/>
    <col min="6913" max="6913" width="37.140625" style="8" bestFit="1" customWidth="1"/>
    <col min="6914" max="6914" width="55.7109375" style="8" bestFit="1" customWidth="1"/>
    <col min="6915" max="6915" width="27.28515625" style="8" bestFit="1" customWidth="1"/>
    <col min="6916" max="6916" width="20.7109375" style="8" bestFit="1" customWidth="1"/>
    <col min="6917" max="6917" width="12.5703125" style="8" bestFit="1" customWidth="1"/>
    <col min="6918" max="6918" width="24" style="8" bestFit="1" customWidth="1"/>
    <col min="6919" max="6919" width="23.42578125" style="8" bestFit="1" customWidth="1"/>
    <col min="6920" max="6921" width="21" style="8" bestFit="1" customWidth="1"/>
    <col min="6922" max="6922" width="22" style="8" bestFit="1" customWidth="1"/>
    <col min="6923" max="6923" width="22.140625" style="8" bestFit="1" customWidth="1"/>
    <col min="6924" max="6924" width="21.140625" style="8" bestFit="1" customWidth="1"/>
    <col min="6925" max="6925" width="21.42578125" style="8" bestFit="1" customWidth="1"/>
    <col min="6926" max="6926" width="21.28515625" style="8" bestFit="1" customWidth="1"/>
    <col min="6927" max="6927" width="22.5703125" style="8" bestFit="1" customWidth="1"/>
    <col min="6928" max="6928" width="19.140625" style="8" bestFit="1" customWidth="1"/>
    <col min="6929" max="6929" width="24.5703125" style="8" bestFit="1" customWidth="1"/>
    <col min="6930" max="6930" width="13" style="8" bestFit="1" customWidth="1"/>
    <col min="6931" max="6931" width="22.42578125" style="8" bestFit="1" customWidth="1"/>
    <col min="6932" max="6932" width="10" style="8" bestFit="1" customWidth="1"/>
    <col min="6933" max="6933" width="6.42578125" style="8" bestFit="1" customWidth="1"/>
    <col min="6934" max="6934" width="10.28515625" style="8" bestFit="1" customWidth="1"/>
    <col min="6935" max="6935" width="14.28515625" style="8" bestFit="1" customWidth="1"/>
    <col min="6936" max="6936" width="18.5703125" style="8" bestFit="1" customWidth="1"/>
    <col min="6937" max="6937" width="9.5703125" style="8" bestFit="1" customWidth="1"/>
    <col min="6938" max="7168" width="9.140625" style="8"/>
    <col min="7169" max="7169" width="37.140625" style="8" bestFit="1" customWidth="1"/>
    <col min="7170" max="7170" width="55.7109375" style="8" bestFit="1" customWidth="1"/>
    <col min="7171" max="7171" width="27.28515625" style="8" bestFit="1" customWidth="1"/>
    <col min="7172" max="7172" width="20.7109375" style="8" bestFit="1" customWidth="1"/>
    <col min="7173" max="7173" width="12.5703125" style="8" bestFit="1" customWidth="1"/>
    <col min="7174" max="7174" width="24" style="8" bestFit="1" customWidth="1"/>
    <col min="7175" max="7175" width="23.42578125" style="8" bestFit="1" customWidth="1"/>
    <col min="7176" max="7177" width="21" style="8" bestFit="1" customWidth="1"/>
    <col min="7178" max="7178" width="22" style="8" bestFit="1" customWidth="1"/>
    <col min="7179" max="7179" width="22.140625" style="8" bestFit="1" customWidth="1"/>
    <col min="7180" max="7180" width="21.140625" style="8" bestFit="1" customWidth="1"/>
    <col min="7181" max="7181" width="21.42578125" style="8" bestFit="1" customWidth="1"/>
    <col min="7182" max="7182" width="21.28515625" style="8" bestFit="1" customWidth="1"/>
    <col min="7183" max="7183" width="22.5703125" style="8" bestFit="1" customWidth="1"/>
    <col min="7184" max="7184" width="19.140625" style="8" bestFit="1" customWidth="1"/>
    <col min="7185" max="7185" width="24.5703125" style="8" bestFit="1" customWidth="1"/>
    <col min="7186" max="7186" width="13" style="8" bestFit="1" customWidth="1"/>
    <col min="7187" max="7187" width="22.42578125" style="8" bestFit="1" customWidth="1"/>
    <col min="7188" max="7188" width="10" style="8" bestFit="1" customWidth="1"/>
    <col min="7189" max="7189" width="6.42578125" style="8" bestFit="1" customWidth="1"/>
    <col min="7190" max="7190" width="10.28515625" style="8" bestFit="1" customWidth="1"/>
    <col min="7191" max="7191" width="14.28515625" style="8" bestFit="1" customWidth="1"/>
    <col min="7192" max="7192" width="18.5703125" style="8" bestFit="1" customWidth="1"/>
    <col min="7193" max="7193" width="9.5703125" style="8" bestFit="1" customWidth="1"/>
    <col min="7194" max="7424" width="9.140625" style="8"/>
    <col min="7425" max="7425" width="37.140625" style="8" bestFit="1" customWidth="1"/>
    <col min="7426" max="7426" width="55.7109375" style="8" bestFit="1" customWidth="1"/>
    <col min="7427" max="7427" width="27.28515625" style="8" bestFit="1" customWidth="1"/>
    <col min="7428" max="7428" width="20.7109375" style="8" bestFit="1" customWidth="1"/>
    <col min="7429" max="7429" width="12.5703125" style="8" bestFit="1" customWidth="1"/>
    <col min="7430" max="7430" width="24" style="8" bestFit="1" customWidth="1"/>
    <col min="7431" max="7431" width="23.42578125" style="8" bestFit="1" customWidth="1"/>
    <col min="7432" max="7433" width="21" style="8" bestFit="1" customWidth="1"/>
    <col min="7434" max="7434" width="22" style="8" bestFit="1" customWidth="1"/>
    <col min="7435" max="7435" width="22.140625" style="8" bestFit="1" customWidth="1"/>
    <col min="7436" max="7436" width="21.140625" style="8" bestFit="1" customWidth="1"/>
    <col min="7437" max="7437" width="21.42578125" style="8" bestFit="1" customWidth="1"/>
    <col min="7438" max="7438" width="21.28515625" style="8" bestFit="1" customWidth="1"/>
    <col min="7439" max="7439" width="22.5703125" style="8" bestFit="1" customWidth="1"/>
    <col min="7440" max="7440" width="19.140625" style="8" bestFit="1" customWidth="1"/>
    <col min="7441" max="7441" width="24.5703125" style="8" bestFit="1" customWidth="1"/>
    <col min="7442" max="7442" width="13" style="8" bestFit="1" customWidth="1"/>
    <col min="7443" max="7443" width="22.42578125" style="8" bestFit="1" customWidth="1"/>
    <col min="7444" max="7444" width="10" style="8" bestFit="1" customWidth="1"/>
    <col min="7445" max="7445" width="6.42578125" style="8" bestFit="1" customWidth="1"/>
    <col min="7446" max="7446" width="10.28515625" style="8" bestFit="1" customWidth="1"/>
    <col min="7447" max="7447" width="14.28515625" style="8" bestFit="1" customWidth="1"/>
    <col min="7448" max="7448" width="18.5703125" style="8" bestFit="1" customWidth="1"/>
    <col min="7449" max="7449" width="9.5703125" style="8" bestFit="1" customWidth="1"/>
    <col min="7450" max="7680" width="9.140625" style="8"/>
    <col min="7681" max="7681" width="37.140625" style="8" bestFit="1" customWidth="1"/>
    <col min="7682" max="7682" width="55.7109375" style="8" bestFit="1" customWidth="1"/>
    <col min="7683" max="7683" width="27.28515625" style="8" bestFit="1" customWidth="1"/>
    <col min="7684" max="7684" width="20.7109375" style="8" bestFit="1" customWidth="1"/>
    <col min="7685" max="7685" width="12.5703125" style="8" bestFit="1" customWidth="1"/>
    <col min="7686" max="7686" width="24" style="8" bestFit="1" customWidth="1"/>
    <col min="7687" max="7687" width="23.42578125" style="8" bestFit="1" customWidth="1"/>
    <col min="7688" max="7689" width="21" style="8" bestFit="1" customWidth="1"/>
    <col min="7690" max="7690" width="22" style="8" bestFit="1" customWidth="1"/>
    <col min="7691" max="7691" width="22.140625" style="8" bestFit="1" customWidth="1"/>
    <col min="7692" max="7692" width="21.140625" style="8" bestFit="1" customWidth="1"/>
    <col min="7693" max="7693" width="21.42578125" style="8" bestFit="1" customWidth="1"/>
    <col min="7694" max="7694" width="21.28515625" style="8" bestFit="1" customWidth="1"/>
    <col min="7695" max="7695" width="22.5703125" style="8" bestFit="1" customWidth="1"/>
    <col min="7696" max="7696" width="19.140625" style="8" bestFit="1" customWidth="1"/>
    <col min="7697" max="7697" width="24.5703125" style="8" bestFit="1" customWidth="1"/>
    <col min="7698" max="7698" width="13" style="8" bestFit="1" customWidth="1"/>
    <col min="7699" max="7699" width="22.42578125" style="8" bestFit="1" customWidth="1"/>
    <col min="7700" max="7700" width="10" style="8" bestFit="1" customWidth="1"/>
    <col min="7701" max="7701" width="6.42578125" style="8" bestFit="1" customWidth="1"/>
    <col min="7702" max="7702" width="10.28515625" style="8" bestFit="1" customWidth="1"/>
    <col min="7703" max="7703" width="14.28515625" style="8" bestFit="1" customWidth="1"/>
    <col min="7704" max="7704" width="18.5703125" style="8" bestFit="1" customWidth="1"/>
    <col min="7705" max="7705" width="9.5703125" style="8" bestFit="1" customWidth="1"/>
    <col min="7706" max="7936" width="9.140625" style="8"/>
    <col min="7937" max="7937" width="37.140625" style="8" bestFit="1" customWidth="1"/>
    <col min="7938" max="7938" width="55.7109375" style="8" bestFit="1" customWidth="1"/>
    <col min="7939" max="7939" width="27.28515625" style="8" bestFit="1" customWidth="1"/>
    <col min="7940" max="7940" width="20.7109375" style="8" bestFit="1" customWidth="1"/>
    <col min="7941" max="7941" width="12.5703125" style="8" bestFit="1" customWidth="1"/>
    <col min="7942" max="7942" width="24" style="8" bestFit="1" customWidth="1"/>
    <col min="7943" max="7943" width="23.42578125" style="8" bestFit="1" customWidth="1"/>
    <col min="7944" max="7945" width="21" style="8" bestFit="1" customWidth="1"/>
    <col min="7946" max="7946" width="22" style="8" bestFit="1" customWidth="1"/>
    <col min="7947" max="7947" width="22.140625" style="8" bestFit="1" customWidth="1"/>
    <col min="7948" max="7948" width="21.140625" style="8" bestFit="1" customWidth="1"/>
    <col min="7949" max="7949" width="21.42578125" style="8" bestFit="1" customWidth="1"/>
    <col min="7950" max="7950" width="21.28515625" style="8" bestFit="1" customWidth="1"/>
    <col min="7951" max="7951" width="22.5703125" style="8" bestFit="1" customWidth="1"/>
    <col min="7952" max="7952" width="19.140625" style="8" bestFit="1" customWidth="1"/>
    <col min="7953" max="7953" width="24.5703125" style="8" bestFit="1" customWidth="1"/>
    <col min="7954" max="7954" width="13" style="8" bestFit="1" customWidth="1"/>
    <col min="7955" max="7955" width="22.42578125" style="8" bestFit="1" customWidth="1"/>
    <col min="7956" max="7956" width="10" style="8" bestFit="1" customWidth="1"/>
    <col min="7957" max="7957" width="6.42578125" style="8" bestFit="1" customWidth="1"/>
    <col min="7958" max="7958" width="10.28515625" style="8" bestFit="1" customWidth="1"/>
    <col min="7959" max="7959" width="14.28515625" style="8" bestFit="1" customWidth="1"/>
    <col min="7960" max="7960" width="18.5703125" style="8" bestFit="1" customWidth="1"/>
    <col min="7961" max="7961" width="9.5703125" style="8" bestFit="1" customWidth="1"/>
    <col min="7962" max="8192" width="9.140625" style="8"/>
    <col min="8193" max="8193" width="37.140625" style="8" bestFit="1" customWidth="1"/>
    <col min="8194" max="8194" width="55.7109375" style="8" bestFit="1" customWidth="1"/>
    <col min="8195" max="8195" width="27.28515625" style="8" bestFit="1" customWidth="1"/>
    <col min="8196" max="8196" width="20.7109375" style="8" bestFit="1" customWidth="1"/>
    <col min="8197" max="8197" width="12.5703125" style="8" bestFit="1" customWidth="1"/>
    <col min="8198" max="8198" width="24" style="8" bestFit="1" customWidth="1"/>
    <col min="8199" max="8199" width="23.42578125" style="8" bestFit="1" customWidth="1"/>
    <col min="8200" max="8201" width="21" style="8" bestFit="1" customWidth="1"/>
    <col min="8202" max="8202" width="22" style="8" bestFit="1" customWidth="1"/>
    <col min="8203" max="8203" width="22.140625" style="8" bestFit="1" customWidth="1"/>
    <col min="8204" max="8204" width="21.140625" style="8" bestFit="1" customWidth="1"/>
    <col min="8205" max="8205" width="21.42578125" style="8" bestFit="1" customWidth="1"/>
    <col min="8206" max="8206" width="21.28515625" style="8" bestFit="1" customWidth="1"/>
    <col min="8207" max="8207" width="22.5703125" style="8" bestFit="1" customWidth="1"/>
    <col min="8208" max="8208" width="19.140625" style="8" bestFit="1" customWidth="1"/>
    <col min="8209" max="8209" width="24.5703125" style="8" bestFit="1" customWidth="1"/>
    <col min="8210" max="8210" width="13" style="8" bestFit="1" customWidth="1"/>
    <col min="8211" max="8211" width="22.42578125" style="8" bestFit="1" customWidth="1"/>
    <col min="8212" max="8212" width="10" style="8" bestFit="1" customWidth="1"/>
    <col min="8213" max="8213" width="6.42578125" style="8" bestFit="1" customWidth="1"/>
    <col min="8214" max="8214" width="10.28515625" style="8" bestFit="1" customWidth="1"/>
    <col min="8215" max="8215" width="14.28515625" style="8" bestFit="1" customWidth="1"/>
    <col min="8216" max="8216" width="18.5703125" style="8" bestFit="1" customWidth="1"/>
    <col min="8217" max="8217" width="9.5703125" style="8" bestFit="1" customWidth="1"/>
    <col min="8218" max="8448" width="9.140625" style="8"/>
    <col min="8449" max="8449" width="37.140625" style="8" bestFit="1" customWidth="1"/>
    <col min="8450" max="8450" width="55.7109375" style="8" bestFit="1" customWidth="1"/>
    <col min="8451" max="8451" width="27.28515625" style="8" bestFit="1" customWidth="1"/>
    <col min="8452" max="8452" width="20.7109375" style="8" bestFit="1" customWidth="1"/>
    <col min="8453" max="8453" width="12.5703125" style="8" bestFit="1" customWidth="1"/>
    <col min="8454" max="8454" width="24" style="8" bestFit="1" customWidth="1"/>
    <col min="8455" max="8455" width="23.42578125" style="8" bestFit="1" customWidth="1"/>
    <col min="8456" max="8457" width="21" style="8" bestFit="1" customWidth="1"/>
    <col min="8458" max="8458" width="22" style="8" bestFit="1" customWidth="1"/>
    <col min="8459" max="8459" width="22.140625" style="8" bestFit="1" customWidth="1"/>
    <col min="8460" max="8460" width="21.140625" style="8" bestFit="1" customWidth="1"/>
    <col min="8461" max="8461" width="21.42578125" style="8" bestFit="1" customWidth="1"/>
    <col min="8462" max="8462" width="21.28515625" style="8" bestFit="1" customWidth="1"/>
    <col min="8463" max="8463" width="22.5703125" style="8" bestFit="1" customWidth="1"/>
    <col min="8464" max="8464" width="19.140625" style="8" bestFit="1" customWidth="1"/>
    <col min="8465" max="8465" width="24.5703125" style="8" bestFit="1" customWidth="1"/>
    <col min="8466" max="8466" width="13" style="8" bestFit="1" customWidth="1"/>
    <col min="8467" max="8467" width="22.42578125" style="8" bestFit="1" customWidth="1"/>
    <col min="8468" max="8468" width="10" style="8" bestFit="1" customWidth="1"/>
    <col min="8469" max="8469" width="6.42578125" style="8" bestFit="1" customWidth="1"/>
    <col min="8470" max="8470" width="10.28515625" style="8" bestFit="1" customWidth="1"/>
    <col min="8471" max="8471" width="14.28515625" style="8" bestFit="1" customWidth="1"/>
    <col min="8472" max="8472" width="18.5703125" style="8" bestFit="1" customWidth="1"/>
    <col min="8473" max="8473" width="9.5703125" style="8" bestFit="1" customWidth="1"/>
    <col min="8474" max="8704" width="9.140625" style="8"/>
    <col min="8705" max="8705" width="37.140625" style="8" bestFit="1" customWidth="1"/>
    <col min="8706" max="8706" width="55.7109375" style="8" bestFit="1" customWidth="1"/>
    <col min="8707" max="8707" width="27.28515625" style="8" bestFit="1" customWidth="1"/>
    <col min="8708" max="8708" width="20.7109375" style="8" bestFit="1" customWidth="1"/>
    <col min="8709" max="8709" width="12.5703125" style="8" bestFit="1" customWidth="1"/>
    <col min="8710" max="8710" width="24" style="8" bestFit="1" customWidth="1"/>
    <col min="8711" max="8711" width="23.42578125" style="8" bestFit="1" customWidth="1"/>
    <col min="8712" max="8713" width="21" style="8" bestFit="1" customWidth="1"/>
    <col min="8714" max="8714" width="22" style="8" bestFit="1" customWidth="1"/>
    <col min="8715" max="8715" width="22.140625" style="8" bestFit="1" customWidth="1"/>
    <col min="8716" max="8716" width="21.140625" style="8" bestFit="1" customWidth="1"/>
    <col min="8717" max="8717" width="21.42578125" style="8" bestFit="1" customWidth="1"/>
    <col min="8718" max="8718" width="21.28515625" style="8" bestFit="1" customWidth="1"/>
    <col min="8719" max="8719" width="22.5703125" style="8" bestFit="1" customWidth="1"/>
    <col min="8720" max="8720" width="19.140625" style="8" bestFit="1" customWidth="1"/>
    <col min="8721" max="8721" width="24.5703125" style="8" bestFit="1" customWidth="1"/>
    <col min="8722" max="8722" width="13" style="8" bestFit="1" customWidth="1"/>
    <col min="8723" max="8723" width="22.42578125" style="8" bestFit="1" customWidth="1"/>
    <col min="8724" max="8724" width="10" style="8" bestFit="1" customWidth="1"/>
    <col min="8725" max="8725" width="6.42578125" style="8" bestFit="1" customWidth="1"/>
    <col min="8726" max="8726" width="10.28515625" style="8" bestFit="1" customWidth="1"/>
    <col min="8727" max="8727" width="14.28515625" style="8" bestFit="1" customWidth="1"/>
    <col min="8728" max="8728" width="18.5703125" style="8" bestFit="1" customWidth="1"/>
    <col min="8729" max="8729" width="9.5703125" style="8" bestFit="1" customWidth="1"/>
    <col min="8730" max="8960" width="9.140625" style="8"/>
    <col min="8961" max="8961" width="37.140625" style="8" bestFit="1" customWidth="1"/>
    <col min="8962" max="8962" width="55.7109375" style="8" bestFit="1" customWidth="1"/>
    <col min="8963" max="8963" width="27.28515625" style="8" bestFit="1" customWidth="1"/>
    <col min="8964" max="8964" width="20.7109375" style="8" bestFit="1" customWidth="1"/>
    <col min="8965" max="8965" width="12.5703125" style="8" bestFit="1" customWidth="1"/>
    <col min="8966" max="8966" width="24" style="8" bestFit="1" customWidth="1"/>
    <col min="8967" max="8967" width="23.42578125" style="8" bestFit="1" customWidth="1"/>
    <col min="8968" max="8969" width="21" style="8" bestFit="1" customWidth="1"/>
    <col min="8970" max="8970" width="22" style="8" bestFit="1" customWidth="1"/>
    <col min="8971" max="8971" width="22.140625" style="8" bestFit="1" customWidth="1"/>
    <col min="8972" max="8972" width="21.140625" style="8" bestFit="1" customWidth="1"/>
    <col min="8973" max="8973" width="21.42578125" style="8" bestFit="1" customWidth="1"/>
    <col min="8974" max="8974" width="21.28515625" style="8" bestFit="1" customWidth="1"/>
    <col min="8975" max="8975" width="22.5703125" style="8" bestFit="1" customWidth="1"/>
    <col min="8976" max="8976" width="19.140625" style="8" bestFit="1" customWidth="1"/>
    <col min="8977" max="8977" width="24.5703125" style="8" bestFit="1" customWidth="1"/>
    <col min="8978" max="8978" width="13" style="8" bestFit="1" customWidth="1"/>
    <col min="8979" max="8979" width="22.42578125" style="8" bestFit="1" customWidth="1"/>
    <col min="8980" max="8980" width="10" style="8" bestFit="1" customWidth="1"/>
    <col min="8981" max="8981" width="6.42578125" style="8" bestFit="1" customWidth="1"/>
    <col min="8982" max="8982" width="10.28515625" style="8" bestFit="1" customWidth="1"/>
    <col min="8983" max="8983" width="14.28515625" style="8" bestFit="1" customWidth="1"/>
    <col min="8984" max="8984" width="18.5703125" style="8" bestFit="1" customWidth="1"/>
    <col min="8985" max="8985" width="9.5703125" style="8" bestFit="1" customWidth="1"/>
    <col min="8986" max="9216" width="9.140625" style="8"/>
    <col min="9217" max="9217" width="37.140625" style="8" bestFit="1" customWidth="1"/>
    <col min="9218" max="9218" width="55.7109375" style="8" bestFit="1" customWidth="1"/>
    <col min="9219" max="9219" width="27.28515625" style="8" bestFit="1" customWidth="1"/>
    <col min="9220" max="9220" width="20.7109375" style="8" bestFit="1" customWidth="1"/>
    <col min="9221" max="9221" width="12.5703125" style="8" bestFit="1" customWidth="1"/>
    <col min="9222" max="9222" width="24" style="8" bestFit="1" customWidth="1"/>
    <col min="9223" max="9223" width="23.42578125" style="8" bestFit="1" customWidth="1"/>
    <col min="9224" max="9225" width="21" style="8" bestFit="1" customWidth="1"/>
    <col min="9226" max="9226" width="22" style="8" bestFit="1" customWidth="1"/>
    <col min="9227" max="9227" width="22.140625" style="8" bestFit="1" customWidth="1"/>
    <col min="9228" max="9228" width="21.140625" style="8" bestFit="1" customWidth="1"/>
    <col min="9229" max="9229" width="21.42578125" style="8" bestFit="1" customWidth="1"/>
    <col min="9230" max="9230" width="21.28515625" style="8" bestFit="1" customWidth="1"/>
    <col min="9231" max="9231" width="22.5703125" style="8" bestFit="1" customWidth="1"/>
    <col min="9232" max="9232" width="19.140625" style="8" bestFit="1" customWidth="1"/>
    <col min="9233" max="9233" width="24.5703125" style="8" bestFit="1" customWidth="1"/>
    <col min="9234" max="9234" width="13" style="8" bestFit="1" customWidth="1"/>
    <col min="9235" max="9235" width="22.42578125" style="8" bestFit="1" customWidth="1"/>
    <col min="9236" max="9236" width="10" style="8" bestFit="1" customWidth="1"/>
    <col min="9237" max="9237" width="6.42578125" style="8" bestFit="1" customWidth="1"/>
    <col min="9238" max="9238" width="10.28515625" style="8" bestFit="1" customWidth="1"/>
    <col min="9239" max="9239" width="14.28515625" style="8" bestFit="1" customWidth="1"/>
    <col min="9240" max="9240" width="18.5703125" style="8" bestFit="1" customWidth="1"/>
    <col min="9241" max="9241" width="9.5703125" style="8" bestFit="1" customWidth="1"/>
    <col min="9242" max="9472" width="9.140625" style="8"/>
    <col min="9473" max="9473" width="37.140625" style="8" bestFit="1" customWidth="1"/>
    <col min="9474" max="9474" width="55.7109375" style="8" bestFit="1" customWidth="1"/>
    <col min="9475" max="9475" width="27.28515625" style="8" bestFit="1" customWidth="1"/>
    <col min="9476" max="9476" width="20.7109375" style="8" bestFit="1" customWidth="1"/>
    <col min="9477" max="9477" width="12.5703125" style="8" bestFit="1" customWidth="1"/>
    <col min="9478" max="9478" width="24" style="8" bestFit="1" customWidth="1"/>
    <col min="9479" max="9479" width="23.42578125" style="8" bestFit="1" customWidth="1"/>
    <col min="9480" max="9481" width="21" style="8" bestFit="1" customWidth="1"/>
    <col min="9482" max="9482" width="22" style="8" bestFit="1" customWidth="1"/>
    <col min="9483" max="9483" width="22.140625" style="8" bestFit="1" customWidth="1"/>
    <col min="9484" max="9484" width="21.140625" style="8" bestFit="1" customWidth="1"/>
    <col min="9485" max="9485" width="21.42578125" style="8" bestFit="1" customWidth="1"/>
    <col min="9486" max="9486" width="21.28515625" style="8" bestFit="1" customWidth="1"/>
    <col min="9487" max="9487" width="22.5703125" style="8" bestFit="1" customWidth="1"/>
    <col min="9488" max="9488" width="19.140625" style="8" bestFit="1" customWidth="1"/>
    <col min="9489" max="9489" width="24.5703125" style="8" bestFit="1" customWidth="1"/>
    <col min="9490" max="9490" width="13" style="8" bestFit="1" customWidth="1"/>
    <col min="9491" max="9491" width="22.42578125" style="8" bestFit="1" customWidth="1"/>
    <col min="9492" max="9492" width="10" style="8" bestFit="1" customWidth="1"/>
    <col min="9493" max="9493" width="6.42578125" style="8" bestFit="1" customWidth="1"/>
    <col min="9494" max="9494" width="10.28515625" style="8" bestFit="1" customWidth="1"/>
    <col min="9495" max="9495" width="14.28515625" style="8" bestFit="1" customWidth="1"/>
    <col min="9496" max="9496" width="18.5703125" style="8" bestFit="1" customWidth="1"/>
    <col min="9497" max="9497" width="9.5703125" style="8" bestFit="1" customWidth="1"/>
    <col min="9498" max="9728" width="9.140625" style="8"/>
    <col min="9729" max="9729" width="37.140625" style="8" bestFit="1" customWidth="1"/>
    <col min="9730" max="9730" width="55.7109375" style="8" bestFit="1" customWidth="1"/>
    <col min="9731" max="9731" width="27.28515625" style="8" bestFit="1" customWidth="1"/>
    <col min="9732" max="9732" width="20.7109375" style="8" bestFit="1" customWidth="1"/>
    <col min="9733" max="9733" width="12.5703125" style="8" bestFit="1" customWidth="1"/>
    <col min="9734" max="9734" width="24" style="8" bestFit="1" customWidth="1"/>
    <col min="9735" max="9735" width="23.42578125" style="8" bestFit="1" customWidth="1"/>
    <col min="9736" max="9737" width="21" style="8" bestFit="1" customWidth="1"/>
    <col min="9738" max="9738" width="22" style="8" bestFit="1" customWidth="1"/>
    <col min="9739" max="9739" width="22.140625" style="8" bestFit="1" customWidth="1"/>
    <col min="9740" max="9740" width="21.140625" style="8" bestFit="1" customWidth="1"/>
    <col min="9741" max="9741" width="21.42578125" style="8" bestFit="1" customWidth="1"/>
    <col min="9742" max="9742" width="21.28515625" style="8" bestFit="1" customWidth="1"/>
    <col min="9743" max="9743" width="22.5703125" style="8" bestFit="1" customWidth="1"/>
    <col min="9744" max="9744" width="19.140625" style="8" bestFit="1" customWidth="1"/>
    <col min="9745" max="9745" width="24.5703125" style="8" bestFit="1" customWidth="1"/>
    <col min="9746" max="9746" width="13" style="8" bestFit="1" customWidth="1"/>
    <col min="9747" max="9747" width="22.42578125" style="8" bestFit="1" customWidth="1"/>
    <col min="9748" max="9748" width="10" style="8" bestFit="1" customWidth="1"/>
    <col min="9749" max="9749" width="6.42578125" style="8" bestFit="1" customWidth="1"/>
    <col min="9750" max="9750" width="10.28515625" style="8" bestFit="1" customWidth="1"/>
    <col min="9751" max="9751" width="14.28515625" style="8" bestFit="1" customWidth="1"/>
    <col min="9752" max="9752" width="18.5703125" style="8" bestFit="1" customWidth="1"/>
    <col min="9753" max="9753" width="9.5703125" style="8" bestFit="1" customWidth="1"/>
    <col min="9754" max="9984" width="9.140625" style="8"/>
    <col min="9985" max="9985" width="37.140625" style="8" bestFit="1" customWidth="1"/>
    <col min="9986" max="9986" width="55.7109375" style="8" bestFit="1" customWidth="1"/>
    <col min="9987" max="9987" width="27.28515625" style="8" bestFit="1" customWidth="1"/>
    <col min="9988" max="9988" width="20.7109375" style="8" bestFit="1" customWidth="1"/>
    <col min="9989" max="9989" width="12.5703125" style="8" bestFit="1" customWidth="1"/>
    <col min="9990" max="9990" width="24" style="8" bestFit="1" customWidth="1"/>
    <col min="9991" max="9991" width="23.42578125" style="8" bestFit="1" customWidth="1"/>
    <col min="9992" max="9993" width="21" style="8" bestFit="1" customWidth="1"/>
    <col min="9994" max="9994" width="22" style="8" bestFit="1" customWidth="1"/>
    <col min="9995" max="9995" width="22.140625" style="8" bestFit="1" customWidth="1"/>
    <col min="9996" max="9996" width="21.140625" style="8" bestFit="1" customWidth="1"/>
    <col min="9997" max="9997" width="21.42578125" style="8" bestFit="1" customWidth="1"/>
    <col min="9998" max="9998" width="21.28515625" style="8" bestFit="1" customWidth="1"/>
    <col min="9999" max="9999" width="22.5703125" style="8" bestFit="1" customWidth="1"/>
    <col min="10000" max="10000" width="19.140625" style="8" bestFit="1" customWidth="1"/>
    <col min="10001" max="10001" width="24.5703125" style="8" bestFit="1" customWidth="1"/>
    <col min="10002" max="10002" width="13" style="8" bestFit="1" customWidth="1"/>
    <col min="10003" max="10003" width="22.42578125" style="8" bestFit="1" customWidth="1"/>
    <col min="10004" max="10004" width="10" style="8" bestFit="1" customWidth="1"/>
    <col min="10005" max="10005" width="6.42578125" style="8" bestFit="1" customWidth="1"/>
    <col min="10006" max="10006" width="10.28515625" style="8" bestFit="1" customWidth="1"/>
    <col min="10007" max="10007" width="14.28515625" style="8" bestFit="1" customWidth="1"/>
    <col min="10008" max="10008" width="18.5703125" style="8" bestFit="1" customWidth="1"/>
    <col min="10009" max="10009" width="9.5703125" style="8" bestFit="1" customWidth="1"/>
    <col min="10010" max="10240" width="9.140625" style="8"/>
    <col min="10241" max="10241" width="37.140625" style="8" bestFit="1" customWidth="1"/>
    <col min="10242" max="10242" width="55.7109375" style="8" bestFit="1" customWidth="1"/>
    <col min="10243" max="10243" width="27.28515625" style="8" bestFit="1" customWidth="1"/>
    <col min="10244" max="10244" width="20.7109375" style="8" bestFit="1" customWidth="1"/>
    <col min="10245" max="10245" width="12.5703125" style="8" bestFit="1" customWidth="1"/>
    <col min="10246" max="10246" width="24" style="8" bestFit="1" customWidth="1"/>
    <col min="10247" max="10247" width="23.42578125" style="8" bestFit="1" customWidth="1"/>
    <col min="10248" max="10249" width="21" style="8" bestFit="1" customWidth="1"/>
    <col min="10250" max="10250" width="22" style="8" bestFit="1" customWidth="1"/>
    <col min="10251" max="10251" width="22.140625" style="8" bestFit="1" customWidth="1"/>
    <col min="10252" max="10252" width="21.140625" style="8" bestFit="1" customWidth="1"/>
    <col min="10253" max="10253" width="21.42578125" style="8" bestFit="1" customWidth="1"/>
    <col min="10254" max="10254" width="21.28515625" style="8" bestFit="1" customWidth="1"/>
    <col min="10255" max="10255" width="22.5703125" style="8" bestFit="1" customWidth="1"/>
    <col min="10256" max="10256" width="19.140625" style="8" bestFit="1" customWidth="1"/>
    <col min="10257" max="10257" width="24.5703125" style="8" bestFit="1" customWidth="1"/>
    <col min="10258" max="10258" width="13" style="8" bestFit="1" customWidth="1"/>
    <col min="10259" max="10259" width="22.42578125" style="8" bestFit="1" customWidth="1"/>
    <col min="10260" max="10260" width="10" style="8" bestFit="1" customWidth="1"/>
    <col min="10261" max="10261" width="6.42578125" style="8" bestFit="1" customWidth="1"/>
    <col min="10262" max="10262" width="10.28515625" style="8" bestFit="1" customWidth="1"/>
    <col min="10263" max="10263" width="14.28515625" style="8" bestFit="1" customWidth="1"/>
    <col min="10264" max="10264" width="18.5703125" style="8" bestFit="1" customWidth="1"/>
    <col min="10265" max="10265" width="9.5703125" style="8" bestFit="1" customWidth="1"/>
    <col min="10266" max="10496" width="9.140625" style="8"/>
    <col min="10497" max="10497" width="37.140625" style="8" bestFit="1" customWidth="1"/>
    <col min="10498" max="10498" width="55.7109375" style="8" bestFit="1" customWidth="1"/>
    <col min="10499" max="10499" width="27.28515625" style="8" bestFit="1" customWidth="1"/>
    <col min="10500" max="10500" width="20.7109375" style="8" bestFit="1" customWidth="1"/>
    <col min="10501" max="10501" width="12.5703125" style="8" bestFit="1" customWidth="1"/>
    <col min="10502" max="10502" width="24" style="8" bestFit="1" customWidth="1"/>
    <col min="10503" max="10503" width="23.42578125" style="8" bestFit="1" customWidth="1"/>
    <col min="10504" max="10505" width="21" style="8" bestFit="1" customWidth="1"/>
    <col min="10506" max="10506" width="22" style="8" bestFit="1" customWidth="1"/>
    <col min="10507" max="10507" width="22.140625" style="8" bestFit="1" customWidth="1"/>
    <col min="10508" max="10508" width="21.140625" style="8" bestFit="1" customWidth="1"/>
    <col min="10509" max="10509" width="21.42578125" style="8" bestFit="1" customWidth="1"/>
    <col min="10510" max="10510" width="21.28515625" style="8" bestFit="1" customWidth="1"/>
    <col min="10511" max="10511" width="22.5703125" style="8" bestFit="1" customWidth="1"/>
    <col min="10512" max="10512" width="19.140625" style="8" bestFit="1" customWidth="1"/>
    <col min="10513" max="10513" width="24.5703125" style="8" bestFit="1" customWidth="1"/>
    <col min="10514" max="10514" width="13" style="8" bestFit="1" customWidth="1"/>
    <col min="10515" max="10515" width="22.42578125" style="8" bestFit="1" customWidth="1"/>
    <col min="10516" max="10516" width="10" style="8" bestFit="1" customWidth="1"/>
    <col min="10517" max="10517" width="6.42578125" style="8" bestFit="1" customWidth="1"/>
    <col min="10518" max="10518" width="10.28515625" style="8" bestFit="1" customWidth="1"/>
    <col min="10519" max="10519" width="14.28515625" style="8" bestFit="1" customWidth="1"/>
    <col min="10520" max="10520" width="18.5703125" style="8" bestFit="1" customWidth="1"/>
    <col min="10521" max="10521" width="9.5703125" style="8" bestFit="1" customWidth="1"/>
    <col min="10522" max="10752" width="9.140625" style="8"/>
    <col min="10753" max="10753" width="37.140625" style="8" bestFit="1" customWidth="1"/>
    <col min="10754" max="10754" width="55.7109375" style="8" bestFit="1" customWidth="1"/>
    <col min="10755" max="10755" width="27.28515625" style="8" bestFit="1" customWidth="1"/>
    <col min="10756" max="10756" width="20.7109375" style="8" bestFit="1" customWidth="1"/>
    <col min="10757" max="10757" width="12.5703125" style="8" bestFit="1" customWidth="1"/>
    <col min="10758" max="10758" width="24" style="8" bestFit="1" customWidth="1"/>
    <col min="10759" max="10759" width="23.42578125" style="8" bestFit="1" customWidth="1"/>
    <col min="10760" max="10761" width="21" style="8" bestFit="1" customWidth="1"/>
    <col min="10762" max="10762" width="22" style="8" bestFit="1" customWidth="1"/>
    <col min="10763" max="10763" width="22.140625" style="8" bestFit="1" customWidth="1"/>
    <col min="10764" max="10764" width="21.140625" style="8" bestFit="1" customWidth="1"/>
    <col min="10765" max="10765" width="21.42578125" style="8" bestFit="1" customWidth="1"/>
    <col min="10766" max="10766" width="21.28515625" style="8" bestFit="1" customWidth="1"/>
    <col min="10767" max="10767" width="22.5703125" style="8" bestFit="1" customWidth="1"/>
    <col min="10768" max="10768" width="19.140625" style="8" bestFit="1" customWidth="1"/>
    <col min="10769" max="10769" width="24.5703125" style="8" bestFit="1" customWidth="1"/>
    <col min="10770" max="10770" width="13" style="8" bestFit="1" customWidth="1"/>
    <col min="10771" max="10771" width="22.42578125" style="8" bestFit="1" customWidth="1"/>
    <col min="10772" max="10772" width="10" style="8" bestFit="1" customWidth="1"/>
    <col min="10773" max="10773" width="6.42578125" style="8" bestFit="1" customWidth="1"/>
    <col min="10774" max="10774" width="10.28515625" style="8" bestFit="1" customWidth="1"/>
    <col min="10775" max="10775" width="14.28515625" style="8" bestFit="1" customWidth="1"/>
    <col min="10776" max="10776" width="18.5703125" style="8" bestFit="1" customWidth="1"/>
    <col min="10777" max="10777" width="9.5703125" style="8" bestFit="1" customWidth="1"/>
    <col min="10778" max="11008" width="9.140625" style="8"/>
    <col min="11009" max="11009" width="37.140625" style="8" bestFit="1" customWidth="1"/>
    <col min="11010" max="11010" width="55.7109375" style="8" bestFit="1" customWidth="1"/>
    <col min="11011" max="11011" width="27.28515625" style="8" bestFit="1" customWidth="1"/>
    <col min="11012" max="11012" width="20.7109375" style="8" bestFit="1" customWidth="1"/>
    <col min="11013" max="11013" width="12.5703125" style="8" bestFit="1" customWidth="1"/>
    <col min="11014" max="11014" width="24" style="8" bestFit="1" customWidth="1"/>
    <col min="11015" max="11015" width="23.42578125" style="8" bestFit="1" customWidth="1"/>
    <col min="11016" max="11017" width="21" style="8" bestFit="1" customWidth="1"/>
    <col min="11018" max="11018" width="22" style="8" bestFit="1" customWidth="1"/>
    <col min="11019" max="11019" width="22.140625" style="8" bestFit="1" customWidth="1"/>
    <col min="11020" max="11020" width="21.140625" style="8" bestFit="1" customWidth="1"/>
    <col min="11021" max="11021" width="21.42578125" style="8" bestFit="1" customWidth="1"/>
    <col min="11022" max="11022" width="21.28515625" style="8" bestFit="1" customWidth="1"/>
    <col min="11023" max="11023" width="22.5703125" style="8" bestFit="1" customWidth="1"/>
    <col min="11024" max="11024" width="19.140625" style="8" bestFit="1" customWidth="1"/>
    <col min="11025" max="11025" width="24.5703125" style="8" bestFit="1" customWidth="1"/>
    <col min="11026" max="11026" width="13" style="8" bestFit="1" customWidth="1"/>
    <col min="11027" max="11027" width="22.42578125" style="8" bestFit="1" customWidth="1"/>
    <col min="11028" max="11028" width="10" style="8" bestFit="1" customWidth="1"/>
    <col min="11029" max="11029" width="6.42578125" style="8" bestFit="1" customWidth="1"/>
    <col min="11030" max="11030" width="10.28515625" style="8" bestFit="1" customWidth="1"/>
    <col min="11031" max="11031" width="14.28515625" style="8" bestFit="1" customWidth="1"/>
    <col min="11032" max="11032" width="18.5703125" style="8" bestFit="1" customWidth="1"/>
    <col min="11033" max="11033" width="9.5703125" style="8" bestFit="1" customWidth="1"/>
    <col min="11034" max="11264" width="9.140625" style="8"/>
    <col min="11265" max="11265" width="37.140625" style="8" bestFit="1" customWidth="1"/>
    <col min="11266" max="11266" width="55.7109375" style="8" bestFit="1" customWidth="1"/>
    <col min="11267" max="11267" width="27.28515625" style="8" bestFit="1" customWidth="1"/>
    <col min="11268" max="11268" width="20.7109375" style="8" bestFit="1" customWidth="1"/>
    <col min="11269" max="11269" width="12.5703125" style="8" bestFit="1" customWidth="1"/>
    <col min="11270" max="11270" width="24" style="8" bestFit="1" customWidth="1"/>
    <col min="11271" max="11271" width="23.42578125" style="8" bestFit="1" customWidth="1"/>
    <col min="11272" max="11273" width="21" style="8" bestFit="1" customWidth="1"/>
    <col min="11274" max="11274" width="22" style="8" bestFit="1" customWidth="1"/>
    <col min="11275" max="11275" width="22.140625" style="8" bestFit="1" customWidth="1"/>
    <col min="11276" max="11276" width="21.140625" style="8" bestFit="1" customWidth="1"/>
    <col min="11277" max="11277" width="21.42578125" style="8" bestFit="1" customWidth="1"/>
    <col min="11278" max="11278" width="21.28515625" style="8" bestFit="1" customWidth="1"/>
    <col min="11279" max="11279" width="22.5703125" style="8" bestFit="1" customWidth="1"/>
    <col min="11280" max="11280" width="19.140625" style="8" bestFit="1" customWidth="1"/>
    <col min="11281" max="11281" width="24.5703125" style="8" bestFit="1" customWidth="1"/>
    <col min="11282" max="11282" width="13" style="8" bestFit="1" customWidth="1"/>
    <col min="11283" max="11283" width="22.42578125" style="8" bestFit="1" customWidth="1"/>
    <col min="11284" max="11284" width="10" style="8" bestFit="1" customWidth="1"/>
    <col min="11285" max="11285" width="6.42578125" style="8" bestFit="1" customWidth="1"/>
    <col min="11286" max="11286" width="10.28515625" style="8" bestFit="1" customWidth="1"/>
    <col min="11287" max="11287" width="14.28515625" style="8" bestFit="1" customWidth="1"/>
    <col min="11288" max="11288" width="18.5703125" style="8" bestFit="1" customWidth="1"/>
    <col min="11289" max="11289" width="9.5703125" style="8" bestFit="1" customWidth="1"/>
    <col min="11290" max="11520" width="9.140625" style="8"/>
    <col min="11521" max="11521" width="37.140625" style="8" bestFit="1" customWidth="1"/>
    <col min="11522" max="11522" width="55.7109375" style="8" bestFit="1" customWidth="1"/>
    <col min="11523" max="11523" width="27.28515625" style="8" bestFit="1" customWidth="1"/>
    <col min="11524" max="11524" width="20.7109375" style="8" bestFit="1" customWidth="1"/>
    <col min="11525" max="11525" width="12.5703125" style="8" bestFit="1" customWidth="1"/>
    <col min="11526" max="11526" width="24" style="8" bestFit="1" customWidth="1"/>
    <col min="11527" max="11527" width="23.42578125" style="8" bestFit="1" customWidth="1"/>
    <col min="11528" max="11529" width="21" style="8" bestFit="1" customWidth="1"/>
    <col min="11530" max="11530" width="22" style="8" bestFit="1" customWidth="1"/>
    <col min="11531" max="11531" width="22.140625" style="8" bestFit="1" customWidth="1"/>
    <col min="11532" max="11532" width="21.140625" style="8" bestFit="1" customWidth="1"/>
    <col min="11533" max="11533" width="21.42578125" style="8" bestFit="1" customWidth="1"/>
    <col min="11534" max="11534" width="21.28515625" style="8" bestFit="1" customWidth="1"/>
    <col min="11535" max="11535" width="22.5703125" style="8" bestFit="1" customWidth="1"/>
    <col min="11536" max="11536" width="19.140625" style="8" bestFit="1" customWidth="1"/>
    <col min="11537" max="11537" width="24.5703125" style="8" bestFit="1" customWidth="1"/>
    <col min="11538" max="11538" width="13" style="8" bestFit="1" customWidth="1"/>
    <col min="11539" max="11539" width="22.42578125" style="8" bestFit="1" customWidth="1"/>
    <col min="11540" max="11540" width="10" style="8" bestFit="1" customWidth="1"/>
    <col min="11541" max="11541" width="6.42578125" style="8" bestFit="1" customWidth="1"/>
    <col min="11542" max="11542" width="10.28515625" style="8" bestFit="1" customWidth="1"/>
    <col min="11543" max="11543" width="14.28515625" style="8" bestFit="1" customWidth="1"/>
    <col min="11544" max="11544" width="18.5703125" style="8" bestFit="1" customWidth="1"/>
    <col min="11545" max="11545" width="9.5703125" style="8" bestFit="1" customWidth="1"/>
    <col min="11546" max="11776" width="9.140625" style="8"/>
    <col min="11777" max="11777" width="37.140625" style="8" bestFit="1" customWidth="1"/>
    <col min="11778" max="11778" width="55.7109375" style="8" bestFit="1" customWidth="1"/>
    <col min="11779" max="11779" width="27.28515625" style="8" bestFit="1" customWidth="1"/>
    <col min="11780" max="11780" width="20.7109375" style="8" bestFit="1" customWidth="1"/>
    <col min="11781" max="11781" width="12.5703125" style="8" bestFit="1" customWidth="1"/>
    <col min="11782" max="11782" width="24" style="8" bestFit="1" customWidth="1"/>
    <col min="11783" max="11783" width="23.42578125" style="8" bestFit="1" customWidth="1"/>
    <col min="11784" max="11785" width="21" style="8" bestFit="1" customWidth="1"/>
    <col min="11786" max="11786" width="22" style="8" bestFit="1" customWidth="1"/>
    <col min="11787" max="11787" width="22.140625" style="8" bestFit="1" customWidth="1"/>
    <col min="11788" max="11788" width="21.140625" style="8" bestFit="1" customWidth="1"/>
    <col min="11789" max="11789" width="21.42578125" style="8" bestFit="1" customWidth="1"/>
    <col min="11790" max="11790" width="21.28515625" style="8" bestFit="1" customWidth="1"/>
    <col min="11791" max="11791" width="22.5703125" style="8" bestFit="1" customWidth="1"/>
    <col min="11792" max="11792" width="19.140625" style="8" bestFit="1" customWidth="1"/>
    <col min="11793" max="11793" width="24.5703125" style="8" bestFit="1" customWidth="1"/>
    <col min="11794" max="11794" width="13" style="8" bestFit="1" customWidth="1"/>
    <col min="11795" max="11795" width="22.42578125" style="8" bestFit="1" customWidth="1"/>
    <col min="11796" max="11796" width="10" style="8" bestFit="1" customWidth="1"/>
    <col min="11797" max="11797" width="6.42578125" style="8" bestFit="1" customWidth="1"/>
    <col min="11798" max="11798" width="10.28515625" style="8" bestFit="1" customWidth="1"/>
    <col min="11799" max="11799" width="14.28515625" style="8" bestFit="1" customWidth="1"/>
    <col min="11800" max="11800" width="18.5703125" style="8" bestFit="1" customWidth="1"/>
    <col min="11801" max="11801" width="9.5703125" style="8" bestFit="1" customWidth="1"/>
    <col min="11802" max="12032" width="9.140625" style="8"/>
    <col min="12033" max="12033" width="37.140625" style="8" bestFit="1" customWidth="1"/>
    <col min="12034" max="12034" width="55.7109375" style="8" bestFit="1" customWidth="1"/>
    <col min="12035" max="12035" width="27.28515625" style="8" bestFit="1" customWidth="1"/>
    <col min="12036" max="12036" width="20.7109375" style="8" bestFit="1" customWidth="1"/>
    <col min="12037" max="12037" width="12.5703125" style="8" bestFit="1" customWidth="1"/>
    <col min="12038" max="12038" width="24" style="8" bestFit="1" customWidth="1"/>
    <col min="12039" max="12039" width="23.42578125" style="8" bestFit="1" customWidth="1"/>
    <col min="12040" max="12041" width="21" style="8" bestFit="1" customWidth="1"/>
    <col min="12042" max="12042" width="22" style="8" bestFit="1" customWidth="1"/>
    <col min="12043" max="12043" width="22.140625" style="8" bestFit="1" customWidth="1"/>
    <col min="12044" max="12044" width="21.140625" style="8" bestFit="1" customWidth="1"/>
    <col min="12045" max="12045" width="21.42578125" style="8" bestFit="1" customWidth="1"/>
    <col min="12046" max="12046" width="21.28515625" style="8" bestFit="1" customWidth="1"/>
    <col min="12047" max="12047" width="22.5703125" style="8" bestFit="1" customWidth="1"/>
    <col min="12048" max="12048" width="19.140625" style="8" bestFit="1" customWidth="1"/>
    <col min="12049" max="12049" width="24.5703125" style="8" bestFit="1" customWidth="1"/>
    <col min="12050" max="12050" width="13" style="8" bestFit="1" customWidth="1"/>
    <col min="12051" max="12051" width="22.42578125" style="8" bestFit="1" customWidth="1"/>
    <col min="12052" max="12052" width="10" style="8" bestFit="1" customWidth="1"/>
    <col min="12053" max="12053" width="6.42578125" style="8" bestFit="1" customWidth="1"/>
    <col min="12054" max="12054" width="10.28515625" style="8" bestFit="1" customWidth="1"/>
    <col min="12055" max="12055" width="14.28515625" style="8" bestFit="1" customWidth="1"/>
    <col min="12056" max="12056" width="18.5703125" style="8" bestFit="1" customWidth="1"/>
    <col min="12057" max="12057" width="9.5703125" style="8" bestFit="1" customWidth="1"/>
    <col min="12058" max="12288" width="9.140625" style="8"/>
    <col min="12289" max="12289" width="37.140625" style="8" bestFit="1" customWidth="1"/>
    <col min="12290" max="12290" width="55.7109375" style="8" bestFit="1" customWidth="1"/>
    <col min="12291" max="12291" width="27.28515625" style="8" bestFit="1" customWidth="1"/>
    <col min="12292" max="12292" width="20.7109375" style="8" bestFit="1" customWidth="1"/>
    <col min="12293" max="12293" width="12.5703125" style="8" bestFit="1" customWidth="1"/>
    <col min="12294" max="12294" width="24" style="8" bestFit="1" customWidth="1"/>
    <col min="12295" max="12295" width="23.42578125" style="8" bestFit="1" customWidth="1"/>
    <col min="12296" max="12297" width="21" style="8" bestFit="1" customWidth="1"/>
    <col min="12298" max="12298" width="22" style="8" bestFit="1" customWidth="1"/>
    <col min="12299" max="12299" width="22.140625" style="8" bestFit="1" customWidth="1"/>
    <col min="12300" max="12300" width="21.140625" style="8" bestFit="1" customWidth="1"/>
    <col min="12301" max="12301" width="21.42578125" style="8" bestFit="1" customWidth="1"/>
    <col min="12302" max="12302" width="21.28515625" style="8" bestFit="1" customWidth="1"/>
    <col min="12303" max="12303" width="22.5703125" style="8" bestFit="1" customWidth="1"/>
    <col min="12304" max="12304" width="19.140625" style="8" bestFit="1" customWidth="1"/>
    <col min="12305" max="12305" width="24.5703125" style="8" bestFit="1" customWidth="1"/>
    <col min="12306" max="12306" width="13" style="8" bestFit="1" customWidth="1"/>
    <col min="12307" max="12307" width="22.42578125" style="8" bestFit="1" customWidth="1"/>
    <col min="12308" max="12308" width="10" style="8" bestFit="1" customWidth="1"/>
    <col min="12309" max="12309" width="6.42578125" style="8" bestFit="1" customWidth="1"/>
    <col min="12310" max="12310" width="10.28515625" style="8" bestFit="1" customWidth="1"/>
    <col min="12311" max="12311" width="14.28515625" style="8" bestFit="1" customWidth="1"/>
    <col min="12312" max="12312" width="18.5703125" style="8" bestFit="1" customWidth="1"/>
    <col min="12313" max="12313" width="9.5703125" style="8" bestFit="1" customWidth="1"/>
    <col min="12314" max="12544" width="9.140625" style="8"/>
    <col min="12545" max="12545" width="37.140625" style="8" bestFit="1" customWidth="1"/>
    <col min="12546" max="12546" width="55.7109375" style="8" bestFit="1" customWidth="1"/>
    <col min="12547" max="12547" width="27.28515625" style="8" bestFit="1" customWidth="1"/>
    <col min="12548" max="12548" width="20.7109375" style="8" bestFit="1" customWidth="1"/>
    <col min="12549" max="12549" width="12.5703125" style="8" bestFit="1" customWidth="1"/>
    <col min="12550" max="12550" width="24" style="8" bestFit="1" customWidth="1"/>
    <col min="12551" max="12551" width="23.42578125" style="8" bestFit="1" customWidth="1"/>
    <col min="12552" max="12553" width="21" style="8" bestFit="1" customWidth="1"/>
    <col min="12554" max="12554" width="22" style="8" bestFit="1" customWidth="1"/>
    <col min="12555" max="12555" width="22.140625" style="8" bestFit="1" customWidth="1"/>
    <col min="12556" max="12556" width="21.140625" style="8" bestFit="1" customWidth="1"/>
    <col min="12557" max="12557" width="21.42578125" style="8" bestFit="1" customWidth="1"/>
    <col min="12558" max="12558" width="21.28515625" style="8" bestFit="1" customWidth="1"/>
    <col min="12559" max="12559" width="22.5703125" style="8" bestFit="1" customWidth="1"/>
    <col min="12560" max="12560" width="19.140625" style="8" bestFit="1" customWidth="1"/>
    <col min="12561" max="12561" width="24.5703125" style="8" bestFit="1" customWidth="1"/>
    <col min="12562" max="12562" width="13" style="8" bestFit="1" customWidth="1"/>
    <col min="12563" max="12563" width="22.42578125" style="8" bestFit="1" customWidth="1"/>
    <col min="12564" max="12564" width="10" style="8" bestFit="1" customWidth="1"/>
    <col min="12565" max="12565" width="6.42578125" style="8" bestFit="1" customWidth="1"/>
    <col min="12566" max="12566" width="10.28515625" style="8" bestFit="1" customWidth="1"/>
    <col min="12567" max="12567" width="14.28515625" style="8" bestFit="1" customWidth="1"/>
    <col min="12568" max="12568" width="18.5703125" style="8" bestFit="1" customWidth="1"/>
    <col min="12569" max="12569" width="9.5703125" style="8" bestFit="1" customWidth="1"/>
    <col min="12570" max="12800" width="9.140625" style="8"/>
    <col min="12801" max="12801" width="37.140625" style="8" bestFit="1" customWidth="1"/>
    <col min="12802" max="12802" width="55.7109375" style="8" bestFit="1" customWidth="1"/>
    <col min="12803" max="12803" width="27.28515625" style="8" bestFit="1" customWidth="1"/>
    <col min="12804" max="12804" width="20.7109375" style="8" bestFit="1" customWidth="1"/>
    <col min="12805" max="12805" width="12.5703125" style="8" bestFit="1" customWidth="1"/>
    <col min="12806" max="12806" width="24" style="8" bestFit="1" customWidth="1"/>
    <col min="12807" max="12807" width="23.42578125" style="8" bestFit="1" customWidth="1"/>
    <col min="12808" max="12809" width="21" style="8" bestFit="1" customWidth="1"/>
    <col min="12810" max="12810" width="22" style="8" bestFit="1" customWidth="1"/>
    <col min="12811" max="12811" width="22.140625" style="8" bestFit="1" customWidth="1"/>
    <col min="12812" max="12812" width="21.140625" style="8" bestFit="1" customWidth="1"/>
    <col min="12813" max="12813" width="21.42578125" style="8" bestFit="1" customWidth="1"/>
    <col min="12814" max="12814" width="21.28515625" style="8" bestFit="1" customWidth="1"/>
    <col min="12815" max="12815" width="22.5703125" style="8" bestFit="1" customWidth="1"/>
    <col min="12816" max="12816" width="19.140625" style="8" bestFit="1" customWidth="1"/>
    <col min="12817" max="12817" width="24.5703125" style="8" bestFit="1" customWidth="1"/>
    <col min="12818" max="12818" width="13" style="8" bestFit="1" customWidth="1"/>
    <col min="12819" max="12819" width="22.42578125" style="8" bestFit="1" customWidth="1"/>
    <col min="12820" max="12820" width="10" style="8" bestFit="1" customWidth="1"/>
    <col min="12821" max="12821" width="6.42578125" style="8" bestFit="1" customWidth="1"/>
    <col min="12822" max="12822" width="10.28515625" style="8" bestFit="1" customWidth="1"/>
    <col min="12823" max="12823" width="14.28515625" style="8" bestFit="1" customWidth="1"/>
    <col min="12824" max="12824" width="18.5703125" style="8" bestFit="1" customWidth="1"/>
    <col min="12825" max="12825" width="9.5703125" style="8" bestFit="1" customWidth="1"/>
    <col min="12826" max="13056" width="9.140625" style="8"/>
    <col min="13057" max="13057" width="37.140625" style="8" bestFit="1" customWidth="1"/>
    <col min="13058" max="13058" width="55.7109375" style="8" bestFit="1" customWidth="1"/>
    <col min="13059" max="13059" width="27.28515625" style="8" bestFit="1" customWidth="1"/>
    <col min="13060" max="13060" width="20.7109375" style="8" bestFit="1" customWidth="1"/>
    <col min="13061" max="13061" width="12.5703125" style="8" bestFit="1" customWidth="1"/>
    <col min="13062" max="13062" width="24" style="8" bestFit="1" customWidth="1"/>
    <col min="13063" max="13063" width="23.42578125" style="8" bestFit="1" customWidth="1"/>
    <col min="13064" max="13065" width="21" style="8" bestFit="1" customWidth="1"/>
    <col min="13066" max="13066" width="22" style="8" bestFit="1" customWidth="1"/>
    <col min="13067" max="13067" width="22.140625" style="8" bestFit="1" customWidth="1"/>
    <col min="13068" max="13068" width="21.140625" style="8" bestFit="1" customWidth="1"/>
    <col min="13069" max="13069" width="21.42578125" style="8" bestFit="1" customWidth="1"/>
    <col min="13070" max="13070" width="21.28515625" style="8" bestFit="1" customWidth="1"/>
    <col min="13071" max="13071" width="22.5703125" style="8" bestFit="1" customWidth="1"/>
    <col min="13072" max="13072" width="19.140625" style="8" bestFit="1" customWidth="1"/>
    <col min="13073" max="13073" width="24.5703125" style="8" bestFit="1" customWidth="1"/>
    <col min="13074" max="13074" width="13" style="8" bestFit="1" customWidth="1"/>
    <col min="13075" max="13075" width="22.42578125" style="8" bestFit="1" customWidth="1"/>
    <col min="13076" max="13076" width="10" style="8" bestFit="1" customWidth="1"/>
    <col min="13077" max="13077" width="6.42578125" style="8" bestFit="1" customWidth="1"/>
    <col min="13078" max="13078" width="10.28515625" style="8" bestFit="1" customWidth="1"/>
    <col min="13079" max="13079" width="14.28515625" style="8" bestFit="1" customWidth="1"/>
    <col min="13080" max="13080" width="18.5703125" style="8" bestFit="1" customWidth="1"/>
    <col min="13081" max="13081" width="9.5703125" style="8" bestFit="1" customWidth="1"/>
    <col min="13082" max="13312" width="9.140625" style="8"/>
    <col min="13313" max="13313" width="37.140625" style="8" bestFit="1" customWidth="1"/>
    <col min="13314" max="13314" width="55.7109375" style="8" bestFit="1" customWidth="1"/>
    <col min="13315" max="13315" width="27.28515625" style="8" bestFit="1" customWidth="1"/>
    <col min="13316" max="13316" width="20.7109375" style="8" bestFit="1" customWidth="1"/>
    <col min="13317" max="13317" width="12.5703125" style="8" bestFit="1" customWidth="1"/>
    <col min="13318" max="13318" width="24" style="8" bestFit="1" customWidth="1"/>
    <col min="13319" max="13319" width="23.42578125" style="8" bestFit="1" customWidth="1"/>
    <col min="13320" max="13321" width="21" style="8" bestFit="1" customWidth="1"/>
    <col min="13322" max="13322" width="22" style="8" bestFit="1" customWidth="1"/>
    <col min="13323" max="13323" width="22.140625" style="8" bestFit="1" customWidth="1"/>
    <col min="13324" max="13324" width="21.140625" style="8" bestFit="1" customWidth="1"/>
    <col min="13325" max="13325" width="21.42578125" style="8" bestFit="1" customWidth="1"/>
    <col min="13326" max="13326" width="21.28515625" style="8" bestFit="1" customWidth="1"/>
    <col min="13327" max="13327" width="22.5703125" style="8" bestFit="1" customWidth="1"/>
    <col min="13328" max="13328" width="19.140625" style="8" bestFit="1" customWidth="1"/>
    <col min="13329" max="13329" width="24.5703125" style="8" bestFit="1" customWidth="1"/>
    <col min="13330" max="13330" width="13" style="8" bestFit="1" customWidth="1"/>
    <col min="13331" max="13331" width="22.42578125" style="8" bestFit="1" customWidth="1"/>
    <col min="13332" max="13332" width="10" style="8" bestFit="1" customWidth="1"/>
    <col min="13333" max="13333" width="6.42578125" style="8" bestFit="1" customWidth="1"/>
    <col min="13334" max="13334" width="10.28515625" style="8" bestFit="1" customWidth="1"/>
    <col min="13335" max="13335" width="14.28515625" style="8" bestFit="1" customWidth="1"/>
    <col min="13336" max="13336" width="18.5703125" style="8" bestFit="1" customWidth="1"/>
    <col min="13337" max="13337" width="9.5703125" style="8" bestFit="1" customWidth="1"/>
    <col min="13338" max="13568" width="9.140625" style="8"/>
    <col min="13569" max="13569" width="37.140625" style="8" bestFit="1" customWidth="1"/>
    <col min="13570" max="13570" width="55.7109375" style="8" bestFit="1" customWidth="1"/>
    <col min="13571" max="13571" width="27.28515625" style="8" bestFit="1" customWidth="1"/>
    <col min="13572" max="13572" width="20.7109375" style="8" bestFit="1" customWidth="1"/>
    <col min="13573" max="13573" width="12.5703125" style="8" bestFit="1" customWidth="1"/>
    <col min="13574" max="13574" width="24" style="8" bestFit="1" customWidth="1"/>
    <col min="13575" max="13575" width="23.42578125" style="8" bestFit="1" customWidth="1"/>
    <col min="13576" max="13577" width="21" style="8" bestFit="1" customWidth="1"/>
    <col min="13578" max="13578" width="22" style="8" bestFit="1" customWidth="1"/>
    <col min="13579" max="13579" width="22.140625" style="8" bestFit="1" customWidth="1"/>
    <col min="13580" max="13580" width="21.140625" style="8" bestFit="1" customWidth="1"/>
    <col min="13581" max="13581" width="21.42578125" style="8" bestFit="1" customWidth="1"/>
    <col min="13582" max="13582" width="21.28515625" style="8" bestFit="1" customWidth="1"/>
    <col min="13583" max="13583" width="22.5703125" style="8" bestFit="1" customWidth="1"/>
    <col min="13584" max="13584" width="19.140625" style="8" bestFit="1" customWidth="1"/>
    <col min="13585" max="13585" width="24.5703125" style="8" bestFit="1" customWidth="1"/>
    <col min="13586" max="13586" width="13" style="8" bestFit="1" customWidth="1"/>
    <col min="13587" max="13587" width="22.42578125" style="8" bestFit="1" customWidth="1"/>
    <col min="13588" max="13588" width="10" style="8" bestFit="1" customWidth="1"/>
    <col min="13589" max="13589" width="6.42578125" style="8" bestFit="1" customWidth="1"/>
    <col min="13590" max="13590" width="10.28515625" style="8" bestFit="1" customWidth="1"/>
    <col min="13591" max="13591" width="14.28515625" style="8" bestFit="1" customWidth="1"/>
    <col min="13592" max="13592" width="18.5703125" style="8" bestFit="1" customWidth="1"/>
    <col min="13593" max="13593" width="9.5703125" style="8" bestFit="1" customWidth="1"/>
    <col min="13594" max="13824" width="9.140625" style="8"/>
    <col min="13825" max="13825" width="37.140625" style="8" bestFit="1" customWidth="1"/>
    <col min="13826" max="13826" width="55.7109375" style="8" bestFit="1" customWidth="1"/>
    <col min="13827" max="13827" width="27.28515625" style="8" bestFit="1" customWidth="1"/>
    <col min="13828" max="13828" width="20.7109375" style="8" bestFit="1" customWidth="1"/>
    <col min="13829" max="13829" width="12.5703125" style="8" bestFit="1" customWidth="1"/>
    <col min="13830" max="13830" width="24" style="8" bestFit="1" customWidth="1"/>
    <col min="13831" max="13831" width="23.42578125" style="8" bestFit="1" customWidth="1"/>
    <col min="13832" max="13833" width="21" style="8" bestFit="1" customWidth="1"/>
    <col min="13834" max="13834" width="22" style="8" bestFit="1" customWidth="1"/>
    <col min="13835" max="13835" width="22.140625" style="8" bestFit="1" customWidth="1"/>
    <col min="13836" max="13836" width="21.140625" style="8" bestFit="1" customWidth="1"/>
    <col min="13837" max="13837" width="21.42578125" style="8" bestFit="1" customWidth="1"/>
    <col min="13838" max="13838" width="21.28515625" style="8" bestFit="1" customWidth="1"/>
    <col min="13839" max="13839" width="22.5703125" style="8" bestFit="1" customWidth="1"/>
    <col min="13840" max="13840" width="19.140625" style="8" bestFit="1" customWidth="1"/>
    <col min="13841" max="13841" width="24.5703125" style="8" bestFit="1" customWidth="1"/>
    <col min="13842" max="13842" width="13" style="8" bestFit="1" customWidth="1"/>
    <col min="13843" max="13843" width="22.42578125" style="8" bestFit="1" customWidth="1"/>
    <col min="13844" max="13844" width="10" style="8" bestFit="1" customWidth="1"/>
    <col min="13845" max="13845" width="6.42578125" style="8" bestFit="1" customWidth="1"/>
    <col min="13846" max="13846" width="10.28515625" style="8" bestFit="1" customWidth="1"/>
    <col min="13847" max="13847" width="14.28515625" style="8" bestFit="1" customWidth="1"/>
    <col min="13848" max="13848" width="18.5703125" style="8" bestFit="1" customWidth="1"/>
    <col min="13849" max="13849" width="9.5703125" style="8" bestFit="1" customWidth="1"/>
    <col min="13850" max="14080" width="9.140625" style="8"/>
    <col min="14081" max="14081" width="37.140625" style="8" bestFit="1" customWidth="1"/>
    <col min="14082" max="14082" width="55.7109375" style="8" bestFit="1" customWidth="1"/>
    <col min="14083" max="14083" width="27.28515625" style="8" bestFit="1" customWidth="1"/>
    <col min="14084" max="14084" width="20.7109375" style="8" bestFit="1" customWidth="1"/>
    <col min="14085" max="14085" width="12.5703125" style="8" bestFit="1" customWidth="1"/>
    <col min="14086" max="14086" width="24" style="8" bestFit="1" customWidth="1"/>
    <col min="14087" max="14087" width="23.42578125" style="8" bestFit="1" customWidth="1"/>
    <col min="14088" max="14089" width="21" style="8" bestFit="1" customWidth="1"/>
    <col min="14090" max="14090" width="22" style="8" bestFit="1" customWidth="1"/>
    <col min="14091" max="14091" width="22.140625" style="8" bestFit="1" customWidth="1"/>
    <col min="14092" max="14092" width="21.140625" style="8" bestFit="1" customWidth="1"/>
    <col min="14093" max="14093" width="21.42578125" style="8" bestFit="1" customWidth="1"/>
    <col min="14094" max="14094" width="21.28515625" style="8" bestFit="1" customWidth="1"/>
    <col min="14095" max="14095" width="22.5703125" style="8" bestFit="1" customWidth="1"/>
    <col min="14096" max="14096" width="19.140625" style="8" bestFit="1" customWidth="1"/>
    <col min="14097" max="14097" width="24.5703125" style="8" bestFit="1" customWidth="1"/>
    <col min="14098" max="14098" width="13" style="8" bestFit="1" customWidth="1"/>
    <col min="14099" max="14099" width="22.42578125" style="8" bestFit="1" customWidth="1"/>
    <col min="14100" max="14100" width="10" style="8" bestFit="1" customWidth="1"/>
    <col min="14101" max="14101" width="6.42578125" style="8" bestFit="1" customWidth="1"/>
    <col min="14102" max="14102" width="10.28515625" style="8" bestFit="1" customWidth="1"/>
    <col min="14103" max="14103" width="14.28515625" style="8" bestFit="1" customWidth="1"/>
    <col min="14104" max="14104" width="18.5703125" style="8" bestFit="1" customWidth="1"/>
    <col min="14105" max="14105" width="9.5703125" style="8" bestFit="1" customWidth="1"/>
    <col min="14106" max="14336" width="9.140625" style="8"/>
    <col min="14337" max="14337" width="37.140625" style="8" bestFit="1" customWidth="1"/>
    <col min="14338" max="14338" width="55.7109375" style="8" bestFit="1" customWidth="1"/>
    <col min="14339" max="14339" width="27.28515625" style="8" bestFit="1" customWidth="1"/>
    <col min="14340" max="14340" width="20.7109375" style="8" bestFit="1" customWidth="1"/>
    <col min="14341" max="14341" width="12.5703125" style="8" bestFit="1" customWidth="1"/>
    <col min="14342" max="14342" width="24" style="8" bestFit="1" customWidth="1"/>
    <col min="14343" max="14343" width="23.42578125" style="8" bestFit="1" customWidth="1"/>
    <col min="14344" max="14345" width="21" style="8" bestFit="1" customWidth="1"/>
    <col min="14346" max="14346" width="22" style="8" bestFit="1" customWidth="1"/>
    <col min="14347" max="14347" width="22.140625" style="8" bestFit="1" customWidth="1"/>
    <col min="14348" max="14348" width="21.140625" style="8" bestFit="1" customWidth="1"/>
    <col min="14349" max="14349" width="21.42578125" style="8" bestFit="1" customWidth="1"/>
    <col min="14350" max="14350" width="21.28515625" style="8" bestFit="1" customWidth="1"/>
    <col min="14351" max="14351" width="22.5703125" style="8" bestFit="1" customWidth="1"/>
    <col min="14352" max="14352" width="19.140625" style="8" bestFit="1" customWidth="1"/>
    <col min="14353" max="14353" width="24.5703125" style="8" bestFit="1" customWidth="1"/>
    <col min="14354" max="14354" width="13" style="8" bestFit="1" customWidth="1"/>
    <col min="14355" max="14355" width="22.42578125" style="8" bestFit="1" customWidth="1"/>
    <col min="14356" max="14356" width="10" style="8" bestFit="1" customWidth="1"/>
    <col min="14357" max="14357" width="6.42578125" style="8" bestFit="1" customWidth="1"/>
    <col min="14358" max="14358" width="10.28515625" style="8" bestFit="1" customWidth="1"/>
    <col min="14359" max="14359" width="14.28515625" style="8" bestFit="1" customWidth="1"/>
    <col min="14360" max="14360" width="18.5703125" style="8" bestFit="1" customWidth="1"/>
    <col min="14361" max="14361" width="9.5703125" style="8" bestFit="1" customWidth="1"/>
    <col min="14362" max="14592" width="9.140625" style="8"/>
    <col min="14593" max="14593" width="37.140625" style="8" bestFit="1" customWidth="1"/>
    <col min="14594" max="14594" width="55.7109375" style="8" bestFit="1" customWidth="1"/>
    <col min="14595" max="14595" width="27.28515625" style="8" bestFit="1" customWidth="1"/>
    <col min="14596" max="14596" width="20.7109375" style="8" bestFit="1" customWidth="1"/>
    <col min="14597" max="14597" width="12.5703125" style="8" bestFit="1" customWidth="1"/>
    <col min="14598" max="14598" width="24" style="8" bestFit="1" customWidth="1"/>
    <col min="14599" max="14599" width="23.42578125" style="8" bestFit="1" customWidth="1"/>
    <col min="14600" max="14601" width="21" style="8" bestFit="1" customWidth="1"/>
    <col min="14602" max="14602" width="22" style="8" bestFit="1" customWidth="1"/>
    <col min="14603" max="14603" width="22.140625" style="8" bestFit="1" customWidth="1"/>
    <col min="14604" max="14604" width="21.140625" style="8" bestFit="1" customWidth="1"/>
    <col min="14605" max="14605" width="21.42578125" style="8" bestFit="1" customWidth="1"/>
    <col min="14606" max="14606" width="21.28515625" style="8" bestFit="1" customWidth="1"/>
    <col min="14607" max="14607" width="22.5703125" style="8" bestFit="1" customWidth="1"/>
    <col min="14608" max="14608" width="19.140625" style="8" bestFit="1" customWidth="1"/>
    <col min="14609" max="14609" width="24.5703125" style="8" bestFit="1" customWidth="1"/>
    <col min="14610" max="14610" width="13" style="8" bestFit="1" customWidth="1"/>
    <col min="14611" max="14611" width="22.42578125" style="8" bestFit="1" customWidth="1"/>
    <col min="14612" max="14612" width="10" style="8" bestFit="1" customWidth="1"/>
    <col min="14613" max="14613" width="6.42578125" style="8" bestFit="1" customWidth="1"/>
    <col min="14614" max="14614" width="10.28515625" style="8" bestFit="1" customWidth="1"/>
    <col min="14615" max="14615" width="14.28515625" style="8" bestFit="1" customWidth="1"/>
    <col min="14616" max="14616" width="18.5703125" style="8" bestFit="1" customWidth="1"/>
    <col min="14617" max="14617" width="9.5703125" style="8" bestFit="1" customWidth="1"/>
    <col min="14618" max="14848" width="9.140625" style="8"/>
    <col min="14849" max="14849" width="37.140625" style="8" bestFit="1" customWidth="1"/>
    <col min="14850" max="14850" width="55.7109375" style="8" bestFit="1" customWidth="1"/>
    <col min="14851" max="14851" width="27.28515625" style="8" bestFit="1" customWidth="1"/>
    <col min="14852" max="14852" width="20.7109375" style="8" bestFit="1" customWidth="1"/>
    <col min="14853" max="14853" width="12.5703125" style="8" bestFit="1" customWidth="1"/>
    <col min="14854" max="14854" width="24" style="8" bestFit="1" customWidth="1"/>
    <col min="14855" max="14855" width="23.42578125" style="8" bestFit="1" customWidth="1"/>
    <col min="14856" max="14857" width="21" style="8" bestFit="1" customWidth="1"/>
    <col min="14858" max="14858" width="22" style="8" bestFit="1" customWidth="1"/>
    <col min="14859" max="14859" width="22.140625" style="8" bestFit="1" customWidth="1"/>
    <col min="14860" max="14860" width="21.140625" style="8" bestFit="1" customWidth="1"/>
    <col min="14861" max="14861" width="21.42578125" style="8" bestFit="1" customWidth="1"/>
    <col min="14862" max="14862" width="21.28515625" style="8" bestFit="1" customWidth="1"/>
    <col min="14863" max="14863" width="22.5703125" style="8" bestFit="1" customWidth="1"/>
    <col min="14864" max="14864" width="19.140625" style="8" bestFit="1" customWidth="1"/>
    <col min="14865" max="14865" width="24.5703125" style="8" bestFit="1" customWidth="1"/>
    <col min="14866" max="14866" width="13" style="8" bestFit="1" customWidth="1"/>
    <col min="14867" max="14867" width="22.42578125" style="8" bestFit="1" customWidth="1"/>
    <col min="14868" max="14868" width="10" style="8" bestFit="1" customWidth="1"/>
    <col min="14869" max="14869" width="6.42578125" style="8" bestFit="1" customWidth="1"/>
    <col min="14870" max="14870" width="10.28515625" style="8" bestFit="1" customWidth="1"/>
    <col min="14871" max="14871" width="14.28515625" style="8" bestFit="1" customWidth="1"/>
    <col min="14872" max="14872" width="18.5703125" style="8" bestFit="1" customWidth="1"/>
    <col min="14873" max="14873" width="9.5703125" style="8" bestFit="1" customWidth="1"/>
    <col min="14874" max="15104" width="9.140625" style="8"/>
    <col min="15105" max="15105" width="37.140625" style="8" bestFit="1" customWidth="1"/>
    <col min="15106" max="15106" width="55.7109375" style="8" bestFit="1" customWidth="1"/>
    <col min="15107" max="15107" width="27.28515625" style="8" bestFit="1" customWidth="1"/>
    <col min="15108" max="15108" width="20.7109375" style="8" bestFit="1" customWidth="1"/>
    <col min="15109" max="15109" width="12.5703125" style="8" bestFit="1" customWidth="1"/>
    <col min="15110" max="15110" width="24" style="8" bestFit="1" customWidth="1"/>
    <col min="15111" max="15111" width="23.42578125" style="8" bestFit="1" customWidth="1"/>
    <col min="15112" max="15113" width="21" style="8" bestFit="1" customWidth="1"/>
    <col min="15114" max="15114" width="22" style="8" bestFit="1" customWidth="1"/>
    <col min="15115" max="15115" width="22.140625" style="8" bestFit="1" customWidth="1"/>
    <col min="15116" max="15116" width="21.140625" style="8" bestFit="1" customWidth="1"/>
    <col min="15117" max="15117" width="21.42578125" style="8" bestFit="1" customWidth="1"/>
    <col min="15118" max="15118" width="21.28515625" style="8" bestFit="1" customWidth="1"/>
    <col min="15119" max="15119" width="22.5703125" style="8" bestFit="1" customWidth="1"/>
    <col min="15120" max="15120" width="19.140625" style="8" bestFit="1" customWidth="1"/>
    <col min="15121" max="15121" width="24.5703125" style="8" bestFit="1" customWidth="1"/>
    <col min="15122" max="15122" width="13" style="8" bestFit="1" customWidth="1"/>
    <col min="15123" max="15123" width="22.42578125" style="8" bestFit="1" customWidth="1"/>
    <col min="15124" max="15124" width="10" style="8" bestFit="1" customWidth="1"/>
    <col min="15125" max="15125" width="6.42578125" style="8" bestFit="1" customWidth="1"/>
    <col min="15126" max="15126" width="10.28515625" style="8" bestFit="1" customWidth="1"/>
    <col min="15127" max="15127" width="14.28515625" style="8" bestFit="1" customWidth="1"/>
    <col min="15128" max="15128" width="18.5703125" style="8" bestFit="1" customWidth="1"/>
    <col min="15129" max="15129" width="9.5703125" style="8" bestFit="1" customWidth="1"/>
    <col min="15130" max="15360" width="9.140625" style="8"/>
    <col min="15361" max="15361" width="37.140625" style="8" bestFit="1" customWidth="1"/>
    <col min="15362" max="15362" width="55.7109375" style="8" bestFit="1" customWidth="1"/>
    <col min="15363" max="15363" width="27.28515625" style="8" bestFit="1" customWidth="1"/>
    <col min="15364" max="15364" width="20.7109375" style="8" bestFit="1" customWidth="1"/>
    <col min="15365" max="15365" width="12.5703125" style="8" bestFit="1" customWidth="1"/>
    <col min="15366" max="15366" width="24" style="8" bestFit="1" customWidth="1"/>
    <col min="15367" max="15367" width="23.42578125" style="8" bestFit="1" customWidth="1"/>
    <col min="15368" max="15369" width="21" style="8" bestFit="1" customWidth="1"/>
    <col min="15370" max="15370" width="22" style="8" bestFit="1" customWidth="1"/>
    <col min="15371" max="15371" width="22.140625" style="8" bestFit="1" customWidth="1"/>
    <col min="15372" max="15372" width="21.140625" style="8" bestFit="1" customWidth="1"/>
    <col min="15373" max="15373" width="21.42578125" style="8" bestFit="1" customWidth="1"/>
    <col min="15374" max="15374" width="21.28515625" style="8" bestFit="1" customWidth="1"/>
    <col min="15375" max="15375" width="22.5703125" style="8" bestFit="1" customWidth="1"/>
    <col min="15376" max="15376" width="19.140625" style="8" bestFit="1" customWidth="1"/>
    <col min="15377" max="15377" width="24.5703125" style="8" bestFit="1" customWidth="1"/>
    <col min="15378" max="15378" width="13" style="8" bestFit="1" customWidth="1"/>
    <col min="15379" max="15379" width="22.42578125" style="8" bestFit="1" customWidth="1"/>
    <col min="15380" max="15380" width="10" style="8" bestFit="1" customWidth="1"/>
    <col min="15381" max="15381" width="6.42578125" style="8" bestFit="1" customWidth="1"/>
    <col min="15382" max="15382" width="10.28515625" style="8" bestFit="1" customWidth="1"/>
    <col min="15383" max="15383" width="14.28515625" style="8" bestFit="1" customWidth="1"/>
    <col min="15384" max="15384" width="18.5703125" style="8" bestFit="1" customWidth="1"/>
    <col min="15385" max="15385" width="9.5703125" style="8" bestFit="1" customWidth="1"/>
    <col min="15386" max="15616" width="9.140625" style="8"/>
    <col min="15617" max="15617" width="37.140625" style="8" bestFit="1" customWidth="1"/>
    <col min="15618" max="15618" width="55.7109375" style="8" bestFit="1" customWidth="1"/>
    <col min="15619" max="15619" width="27.28515625" style="8" bestFit="1" customWidth="1"/>
    <col min="15620" max="15620" width="20.7109375" style="8" bestFit="1" customWidth="1"/>
    <col min="15621" max="15621" width="12.5703125" style="8" bestFit="1" customWidth="1"/>
    <col min="15622" max="15622" width="24" style="8" bestFit="1" customWidth="1"/>
    <col min="15623" max="15623" width="23.42578125" style="8" bestFit="1" customWidth="1"/>
    <col min="15624" max="15625" width="21" style="8" bestFit="1" customWidth="1"/>
    <col min="15626" max="15626" width="22" style="8" bestFit="1" customWidth="1"/>
    <col min="15627" max="15627" width="22.140625" style="8" bestFit="1" customWidth="1"/>
    <col min="15628" max="15628" width="21.140625" style="8" bestFit="1" customWidth="1"/>
    <col min="15629" max="15629" width="21.42578125" style="8" bestFit="1" customWidth="1"/>
    <col min="15630" max="15630" width="21.28515625" style="8" bestFit="1" customWidth="1"/>
    <col min="15631" max="15631" width="22.5703125" style="8" bestFit="1" customWidth="1"/>
    <col min="15632" max="15632" width="19.140625" style="8" bestFit="1" customWidth="1"/>
    <col min="15633" max="15633" width="24.5703125" style="8" bestFit="1" customWidth="1"/>
    <col min="15634" max="15634" width="13" style="8" bestFit="1" customWidth="1"/>
    <col min="15635" max="15635" width="22.42578125" style="8" bestFit="1" customWidth="1"/>
    <col min="15636" max="15636" width="10" style="8" bestFit="1" customWidth="1"/>
    <col min="15637" max="15637" width="6.42578125" style="8" bestFit="1" customWidth="1"/>
    <col min="15638" max="15638" width="10.28515625" style="8" bestFit="1" customWidth="1"/>
    <col min="15639" max="15639" width="14.28515625" style="8" bestFit="1" customWidth="1"/>
    <col min="15640" max="15640" width="18.5703125" style="8" bestFit="1" customWidth="1"/>
    <col min="15641" max="15641" width="9.5703125" style="8" bestFit="1" customWidth="1"/>
    <col min="15642" max="15872" width="9.140625" style="8"/>
    <col min="15873" max="15873" width="37.140625" style="8" bestFit="1" customWidth="1"/>
    <col min="15874" max="15874" width="55.7109375" style="8" bestFit="1" customWidth="1"/>
    <col min="15875" max="15875" width="27.28515625" style="8" bestFit="1" customWidth="1"/>
    <col min="15876" max="15876" width="20.7109375" style="8" bestFit="1" customWidth="1"/>
    <col min="15877" max="15877" width="12.5703125" style="8" bestFit="1" customWidth="1"/>
    <col min="15878" max="15878" width="24" style="8" bestFit="1" customWidth="1"/>
    <col min="15879" max="15879" width="23.42578125" style="8" bestFit="1" customWidth="1"/>
    <col min="15880" max="15881" width="21" style="8" bestFit="1" customWidth="1"/>
    <col min="15882" max="15882" width="22" style="8" bestFit="1" customWidth="1"/>
    <col min="15883" max="15883" width="22.140625" style="8" bestFit="1" customWidth="1"/>
    <col min="15884" max="15884" width="21.140625" style="8" bestFit="1" customWidth="1"/>
    <col min="15885" max="15885" width="21.42578125" style="8" bestFit="1" customWidth="1"/>
    <col min="15886" max="15886" width="21.28515625" style="8" bestFit="1" customWidth="1"/>
    <col min="15887" max="15887" width="22.5703125" style="8" bestFit="1" customWidth="1"/>
    <col min="15888" max="15888" width="19.140625" style="8" bestFit="1" customWidth="1"/>
    <col min="15889" max="15889" width="24.5703125" style="8" bestFit="1" customWidth="1"/>
    <col min="15890" max="15890" width="13" style="8" bestFit="1" customWidth="1"/>
    <col min="15891" max="15891" width="22.42578125" style="8" bestFit="1" customWidth="1"/>
    <col min="15892" max="15892" width="10" style="8" bestFit="1" customWidth="1"/>
    <col min="15893" max="15893" width="6.42578125" style="8" bestFit="1" customWidth="1"/>
    <col min="15894" max="15894" width="10.28515625" style="8" bestFit="1" customWidth="1"/>
    <col min="15895" max="15895" width="14.28515625" style="8" bestFit="1" customWidth="1"/>
    <col min="15896" max="15896" width="18.5703125" style="8" bestFit="1" customWidth="1"/>
    <col min="15897" max="15897" width="9.5703125" style="8" bestFit="1" customWidth="1"/>
    <col min="15898" max="16128" width="9.140625" style="8"/>
    <col min="16129" max="16129" width="37.140625" style="8" bestFit="1" customWidth="1"/>
    <col min="16130" max="16130" width="55.7109375" style="8" bestFit="1" customWidth="1"/>
    <col min="16131" max="16131" width="27.28515625" style="8" bestFit="1" customWidth="1"/>
    <col min="16132" max="16132" width="20.7109375" style="8" bestFit="1" customWidth="1"/>
    <col min="16133" max="16133" width="12.5703125" style="8" bestFit="1" customWidth="1"/>
    <col min="16134" max="16134" width="24" style="8" bestFit="1" customWidth="1"/>
    <col min="16135" max="16135" width="23.42578125" style="8" bestFit="1" customWidth="1"/>
    <col min="16136" max="16137" width="21" style="8" bestFit="1" customWidth="1"/>
    <col min="16138" max="16138" width="22" style="8" bestFit="1" customWidth="1"/>
    <col min="16139" max="16139" width="22.140625" style="8" bestFit="1" customWidth="1"/>
    <col min="16140" max="16140" width="21.140625" style="8" bestFit="1" customWidth="1"/>
    <col min="16141" max="16141" width="21.42578125" style="8" bestFit="1" customWidth="1"/>
    <col min="16142" max="16142" width="21.28515625" style="8" bestFit="1" customWidth="1"/>
    <col min="16143" max="16143" width="22.5703125" style="8" bestFit="1" customWidth="1"/>
    <col min="16144" max="16144" width="19.140625" style="8" bestFit="1" customWidth="1"/>
    <col min="16145" max="16145" width="24.5703125" style="8" bestFit="1" customWidth="1"/>
    <col min="16146" max="16146" width="13" style="8" bestFit="1" customWidth="1"/>
    <col min="16147" max="16147" width="22.42578125" style="8" bestFit="1" customWidth="1"/>
    <col min="16148" max="16148" width="10" style="8" bestFit="1" customWidth="1"/>
    <col min="16149" max="16149" width="6.42578125" style="8" bestFit="1" customWidth="1"/>
    <col min="16150" max="16150" width="10.28515625" style="8" bestFit="1" customWidth="1"/>
    <col min="16151" max="16151" width="14.28515625" style="8" bestFit="1" customWidth="1"/>
    <col min="16152" max="16152" width="18.5703125" style="8" bestFit="1" customWidth="1"/>
    <col min="16153" max="16153" width="9.5703125" style="8" bestFit="1" customWidth="1"/>
    <col min="16154" max="16384" width="9.140625" style="8"/>
  </cols>
  <sheetData>
    <row r="1" spans="1:25" ht="71.25" customHeight="1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4" t="s">
        <v>18</v>
      </c>
      <c r="T1" s="6"/>
      <c r="U1" s="7" t="s">
        <v>19</v>
      </c>
      <c r="V1" s="8" t="s">
        <v>20</v>
      </c>
      <c r="W1" s="8" t="s">
        <v>21</v>
      </c>
      <c r="X1" s="8" t="s">
        <v>22</v>
      </c>
    </row>
    <row r="2" spans="1:25" ht="15.95" customHeight="1" x14ac:dyDescent="0.25">
      <c r="A2" s="9">
        <v>1</v>
      </c>
      <c r="B2" s="10" t="s">
        <v>23</v>
      </c>
      <c r="C2" s="11" t="s">
        <v>24</v>
      </c>
      <c r="D2" s="12" t="s">
        <v>25</v>
      </c>
      <c r="E2" s="13">
        <v>5</v>
      </c>
      <c r="F2" s="14">
        <v>21028.720000000001</v>
      </c>
      <c r="G2" s="14">
        <v>16440.62</v>
      </c>
      <c r="H2" s="14">
        <v>12020.22</v>
      </c>
      <c r="I2" s="14">
        <v>9146.9599999999991</v>
      </c>
      <c r="J2" s="14">
        <v>3590.5</v>
      </c>
      <c r="K2" s="14">
        <v>362.06</v>
      </c>
      <c r="L2" s="14">
        <v>0</v>
      </c>
      <c r="M2" s="14">
        <v>0</v>
      </c>
      <c r="N2" s="14">
        <v>0</v>
      </c>
      <c r="O2" s="15">
        <v>2358.12</v>
      </c>
      <c r="P2" s="14">
        <v>15144.6</v>
      </c>
      <c r="Q2" s="14">
        <v>19663.04</v>
      </c>
      <c r="R2" s="16">
        <f t="shared" ref="R2:R33" si="0">S2/V2</f>
        <v>0.22900560146923782</v>
      </c>
      <c r="S2" s="17">
        <f t="shared" ref="S2:S65" si="1">SUM(F2:Q2)</f>
        <v>99754.84</v>
      </c>
      <c r="U2" s="18">
        <v>121</v>
      </c>
      <c r="V2" s="8">
        <f>(E2*30*24)*U3</f>
        <v>435600</v>
      </c>
      <c r="W2" s="19">
        <f t="shared" ref="W2:W65" si="2">+M2-V2</f>
        <v>-435600</v>
      </c>
      <c r="X2" s="20">
        <f t="shared" ref="X2:X65" si="3">24*365*W2</f>
        <v>-3815856000</v>
      </c>
      <c r="Y2" s="8">
        <f t="shared" ref="Y2:Y65" si="4">S2</f>
        <v>99754.84</v>
      </c>
    </row>
    <row r="3" spans="1:25" ht="15.95" customHeight="1" x14ac:dyDescent="0.25">
      <c r="A3" s="9">
        <v>2</v>
      </c>
      <c r="B3" s="10" t="s">
        <v>26</v>
      </c>
      <c r="C3" s="21" t="s">
        <v>27</v>
      </c>
      <c r="D3" s="12" t="s">
        <v>25</v>
      </c>
      <c r="E3" s="13">
        <v>1.3</v>
      </c>
      <c r="F3" s="14">
        <v>7799.34</v>
      </c>
      <c r="G3" s="14">
        <v>5757.7</v>
      </c>
      <c r="H3" s="14">
        <v>3730.68</v>
      </c>
      <c r="I3" s="14">
        <v>892.68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5">
        <v>981.26</v>
      </c>
      <c r="P3" s="14">
        <v>5932.28</v>
      </c>
      <c r="Q3" s="14">
        <v>7190.46</v>
      </c>
      <c r="R3" s="16">
        <f t="shared" si="0"/>
        <v>0.2850568623295896</v>
      </c>
      <c r="S3" s="17">
        <f t="shared" si="1"/>
        <v>32284.399999999998</v>
      </c>
      <c r="U3" s="18">
        <v>121</v>
      </c>
      <c r="V3" s="8">
        <f t="shared" ref="V3:V66" si="5">(E3*30*24)*U4</f>
        <v>113256</v>
      </c>
      <c r="W3" s="19">
        <f t="shared" si="2"/>
        <v>-113256</v>
      </c>
      <c r="X3" s="20">
        <f t="shared" si="3"/>
        <v>-992122560</v>
      </c>
      <c r="Y3" s="8">
        <f t="shared" si="4"/>
        <v>32284.399999999998</v>
      </c>
    </row>
    <row r="4" spans="1:25" ht="15.95" customHeight="1" x14ac:dyDescent="0.25">
      <c r="A4" s="9">
        <v>3</v>
      </c>
      <c r="B4" s="10" t="s">
        <v>28</v>
      </c>
      <c r="C4" s="21" t="s">
        <v>29</v>
      </c>
      <c r="D4" s="12" t="s">
        <v>25</v>
      </c>
      <c r="E4" s="13">
        <v>2</v>
      </c>
      <c r="F4" s="14">
        <v>5562.48</v>
      </c>
      <c r="G4" s="14">
        <v>3568.14</v>
      </c>
      <c r="H4" s="14">
        <v>2708.14</v>
      </c>
      <c r="I4" s="14">
        <v>1649.48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5">
        <v>73.099999999999994</v>
      </c>
      <c r="P4" s="14">
        <v>3084.82</v>
      </c>
      <c r="Q4" s="14">
        <v>3806.36</v>
      </c>
      <c r="R4" s="16">
        <f t="shared" si="0"/>
        <v>0.11738131313131313</v>
      </c>
      <c r="S4" s="17">
        <f t="shared" si="1"/>
        <v>20452.52</v>
      </c>
      <c r="U4" s="18">
        <v>121</v>
      </c>
      <c r="V4" s="8">
        <f t="shared" si="5"/>
        <v>174240</v>
      </c>
      <c r="W4" s="19">
        <f t="shared" si="2"/>
        <v>-174240</v>
      </c>
      <c r="X4" s="20">
        <f t="shared" si="3"/>
        <v>-1526342400</v>
      </c>
      <c r="Y4" s="8">
        <f t="shared" si="4"/>
        <v>20452.52</v>
      </c>
    </row>
    <row r="5" spans="1:25" ht="15.95" customHeight="1" x14ac:dyDescent="0.25">
      <c r="A5" s="9">
        <v>4</v>
      </c>
      <c r="B5" s="10" t="s">
        <v>30</v>
      </c>
      <c r="C5" s="21" t="s">
        <v>31</v>
      </c>
      <c r="D5" s="12" t="s">
        <v>25</v>
      </c>
      <c r="E5" s="13">
        <v>3.3330000000000002</v>
      </c>
      <c r="F5" s="14">
        <v>19395.579999999998</v>
      </c>
      <c r="G5" s="14">
        <v>15665.76</v>
      </c>
      <c r="H5" s="14">
        <v>12752.08</v>
      </c>
      <c r="I5" s="14">
        <v>7002.98</v>
      </c>
      <c r="J5" s="14">
        <v>92.88</v>
      </c>
      <c r="K5" s="14">
        <v>0</v>
      </c>
      <c r="L5" s="14">
        <v>0</v>
      </c>
      <c r="M5" s="14">
        <v>0</v>
      </c>
      <c r="N5" s="14">
        <v>0</v>
      </c>
      <c r="O5" s="15">
        <v>3284.34</v>
      </c>
      <c r="P5" s="14">
        <v>14247.619999999999</v>
      </c>
      <c r="Q5" s="14">
        <v>17434.78</v>
      </c>
      <c r="R5" s="16">
        <f t="shared" si="0"/>
        <v>0.30952137913515865</v>
      </c>
      <c r="S5" s="17">
        <f t="shared" si="1"/>
        <v>89876.01999999999</v>
      </c>
      <c r="U5" s="18">
        <v>121</v>
      </c>
      <c r="V5" s="8">
        <f t="shared" si="5"/>
        <v>290370.96000000002</v>
      </c>
      <c r="W5" s="19">
        <f t="shared" si="2"/>
        <v>-290370.96000000002</v>
      </c>
      <c r="X5" s="20">
        <f t="shared" si="3"/>
        <v>-2543649609.6000004</v>
      </c>
      <c r="Y5" s="8">
        <f t="shared" si="4"/>
        <v>89876.01999999999</v>
      </c>
    </row>
    <row r="6" spans="1:25" ht="15.95" customHeight="1" x14ac:dyDescent="0.25">
      <c r="A6" s="9">
        <v>5</v>
      </c>
      <c r="B6" s="10" t="s">
        <v>32</v>
      </c>
      <c r="C6" s="21" t="s">
        <v>33</v>
      </c>
      <c r="D6" s="12" t="s">
        <v>25</v>
      </c>
      <c r="E6" s="13">
        <v>10</v>
      </c>
      <c r="F6" s="14">
        <v>51135.6</v>
      </c>
      <c r="G6" s="14">
        <v>39699.32</v>
      </c>
      <c r="H6" s="14">
        <v>29742.239999999998</v>
      </c>
      <c r="I6" s="14">
        <v>16739.04</v>
      </c>
      <c r="J6" s="14">
        <v>1267.6399999999999</v>
      </c>
      <c r="K6" s="14">
        <v>0</v>
      </c>
      <c r="L6" s="14">
        <v>0.86</v>
      </c>
      <c r="M6" s="14">
        <v>1.72</v>
      </c>
      <c r="N6" s="14">
        <v>0.86</v>
      </c>
      <c r="O6" s="15">
        <v>7654</v>
      </c>
      <c r="P6" s="14">
        <v>34461.919999999998</v>
      </c>
      <c r="Q6" s="14">
        <v>46422.8</v>
      </c>
      <c r="R6" s="16">
        <f t="shared" si="0"/>
        <v>0.26070477502295686</v>
      </c>
      <c r="S6" s="17">
        <f t="shared" si="1"/>
        <v>227126</v>
      </c>
      <c r="U6" s="18">
        <v>121</v>
      </c>
      <c r="V6" s="8">
        <f t="shared" si="5"/>
        <v>871200</v>
      </c>
      <c r="W6" s="19">
        <f t="shared" si="2"/>
        <v>-871198.28</v>
      </c>
      <c r="X6" s="20">
        <f t="shared" si="3"/>
        <v>-7631696932.8000002</v>
      </c>
      <c r="Y6" s="8">
        <f t="shared" si="4"/>
        <v>227126</v>
      </c>
    </row>
    <row r="7" spans="1:25" ht="15.95" customHeight="1" x14ac:dyDescent="0.25">
      <c r="A7" s="9">
        <v>6</v>
      </c>
      <c r="B7" s="10" t="s">
        <v>34</v>
      </c>
      <c r="C7" s="21" t="s">
        <v>35</v>
      </c>
      <c r="D7" s="12" t="s">
        <v>25</v>
      </c>
      <c r="E7" s="13">
        <v>1.6659999999999999</v>
      </c>
      <c r="F7" s="14">
        <v>7814.82</v>
      </c>
      <c r="G7" s="14">
        <v>5955.5</v>
      </c>
      <c r="H7" s="14">
        <v>4345.58</v>
      </c>
      <c r="I7" s="14">
        <v>1084.46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5">
        <v>783.46</v>
      </c>
      <c r="P7" s="14">
        <v>5098.08</v>
      </c>
      <c r="Q7" s="14">
        <v>6438.82</v>
      </c>
      <c r="R7" s="16">
        <f t="shared" si="0"/>
        <v>0.21717171717171721</v>
      </c>
      <c r="S7" s="17">
        <f t="shared" si="1"/>
        <v>31520.720000000001</v>
      </c>
      <c r="U7" s="18">
        <v>121</v>
      </c>
      <c r="V7" s="8">
        <f t="shared" si="5"/>
        <v>145141.91999999998</v>
      </c>
      <c r="W7" s="19">
        <f t="shared" si="2"/>
        <v>-145141.91999999998</v>
      </c>
      <c r="X7" s="20">
        <f t="shared" si="3"/>
        <v>-1271443219.1999998</v>
      </c>
      <c r="Y7" s="8">
        <f t="shared" si="4"/>
        <v>31520.720000000001</v>
      </c>
    </row>
    <row r="8" spans="1:25" ht="15.95" customHeight="1" x14ac:dyDescent="0.25">
      <c r="A8" s="9">
        <v>7</v>
      </c>
      <c r="B8" s="10" t="s">
        <v>36</v>
      </c>
      <c r="C8" s="21" t="s">
        <v>37</v>
      </c>
      <c r="D8" s="12" t="s">
        <v>25</v>
      </c>
      <c r="E8" s="13">
        <v>2.3330000000000002</v>
      </c>
      <c r="F8" s="14">
        <v>10847.18</v>
      </c>
      <c r="G8" s="14">
        <v>7602.4</v>
      </c>
      <c r="H8" s="14">
        <v>5809.3</v>
      </c>
      <c r="I8" s="14">
        <v>3174.2599999999998</v>
      </c>
      <c r="J8" s="14">
        <v>239.07999999999998</v>
      </c>
      <c r="K8" s="14">
        <v>0</v>
      </c>
      <c r="L8" s="14">
        <v>0</v>
      </c>
      <c r="M8" s="14">
        <v>0</v>
      </c>
      <c r="N8" s="14">
        <v>0</v>
      </c>
      <c r="O8" s="15">
        <v>2427.7799999999997</v>
      </c>
      <c r="P8" s="14">
        <v>7838.9</v>
      </c>
      <c r="Q8" s="14">
        <v>9682.74</v>
      </c>
      <c r="R8" s="16">
        <f t="shared" si="0"/>
        <v>0.23429970515268411</v>
      </c>
      <c r="S8" s="17">
        <f t="shared" si="1"/>
        <v>47621.64</v>
      </c>
      <c r="U8" s="18">
        <v>121</v>
      </c>
      <c r="V8" s="8">
        <f t="shared" si="5"/>
        <v>203250.96000000002</v>
      </c>
      <c r="W8" s="19">
        <f t="shared" si="2"/>
        <v>-203250.96000000002</v>
      </c>
      <c r="X8" s="20">
        <f t="shared" si="3"/>
        <v>-1780478409.6000001</v>
      </c>
      <c r="Y8" s="8">
        <f t="shared" si="4"/>
        <v>47621.64</v>
      </c>
    </row>
    <row r="9" spans="1:25" ht="15.95" customHeight="1" x14ac:dyDescent="0.25">
      <c r="A9" s="9">
        <v>8</v>
      </c>
      <c r="B9" s="10" t="s">
        <v>38</v>
      </c>
      <c r="C9" s="21" t="s">
        <v>39</v>
      </c>
      <c r="D9" s="12" t="s">
        <v>25</v>
      </c>
      <c r="E9" s="13">
        <v>4</v>
      </c>
      <c r="F9" s="14">
        <v>13434.06</v>
      </c>
      <c r="G9" s="14">
        <v>10265.82</v>
      </c>
      <c r="H9" s="14">
        <v>7872.44</v>
      </c>
      <c r="I9" s="14">
        <v>6349.38</v>
      </c>
      <c r="J9" s="14">
        <v>3389.2599999999998</v>
      </c>
      <c r="K9" s="14">
        <v>1770.74</v>
      </c>
      <c r="L9" s="14">
        <v>1574.66</v>
      </c>
      <c r="M9" s="14">
        <v>1524.78</v>
      </c>
      <c r="N9" s="15">
        <v>1791.3799999999999</v>
      </c>
      <c r="O9" s="15">
        <v>3229.2999999999997</v>
      </c>
      <c r="P9" s="14">
        <v>10013.84</v>
      </c>
      <c r="Q9" s="14">
        <v>12504.4</v>
      </c>
      <c r="R9" s="16">
        <f t="shared" si="0"/>
        <v>0.21154746326905416</v>
      </c>
      <c r="S9" s="17">
        <f t="shared" si="1"/>
        <v>73720.06</v>
      </c>
      <c r="U9" s="18">
        <v>121</v>
      </c>
      <c r="V9" s="8">
        <f t="shared" si="5"/>
        <v>348480</v>
      </c>
      <c r="W9" s="19">
        <f t="shared" si="2"/>
        <v>-346955.22</v>
      </c>
      <c r="X9" s="20">
        <f t="shared" si="3"/>
        <v>-3039327727.1999998</v>
      </c>
      <c r="Y9" s="8">
        <f t="shared" si="4"/>
        <v>73720.06</v>
      </c>
    </row>
    <row r="10" spans="1:25" ht="15.95" customHeight="1" x14ac:dyDescent="0.25">
      <c r="A10" s="9">
        <v>9</v>
      </c>
      <c r="B10" s="10" t="s">
        <v>40</v>
      </c>
      <c r="C10" s="21" t="s">
        <v>41</v>
      </c>
      <c r="D10" s="12" t="s">
        <v>25</v>
      </c>
      <c r="E10" s="13">
        <v>8</v>
      </c>
      <c r="F10" s="14">
        <v>32188.079999999998</v>
      </c>
      <c r="G10" s="14">
        <v>25101.68</v>
      </c>
      <c r="H10" s="14">
        <v>18869.259999999998</v>
      </c>
      <c r="I10" s="14">
        <v>8470.14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5">
        <v>3913</v>
      </c>
      <c r="P10" s="14">
        <v>26008.12</v>
      </c>
      <c r="Q10" s="14">
        <v>29588.3</v>
      </c>
      <c r="R10" s="16">
        <f t="shared" si="0"/>
        <v>0.20681040518824609</v>
      </c>
      <c r="S10" s="17">
        <f t="shared" si="1"/>
        <v>144138.57999999999</v>
      </c>
      <c r="U10" s="18">
        <v>121</v>
      </c>
      <c r="V10" s="8">
        <f t="shared" si="5"/>
        <v>696960</v>
      </c>
      <c r="W10" s="19">
        <f t="shared" si="2"/>
        <v>-696960</v>
      </c>
      <c r="X10" s="20">
        <f t="shared" si="3"/>
        <v>-6105369600</v>
      </c>
      <c r="Y10" s="8">
        <f t="shared" si="4"/>
        <v>144138.57999999999</v>
      </c>
    </row>
    <row r="11" spans="1:25" ht="15.95" customHeight="1" x14ac:dyDescent="0.25">
      <c r="A11" s="9">
        <v>11</v>
      </c>
      <c r="B11" s="10" t="s">
        <v>42</v>
      </c>
      <c r="C11" s="21" t="s">
        <v>43</v>
      </c>
      <c r="D11" s="12" t="s">
        <v>44</v>
      </c>
      <c r="E11" s="13">
        <v>2.5</v>
      </c>
      <c r="F11" s="14">
        <v>18370.46</v>
      </c>
      <c r="G11" s="14">
        <v>16230.78</v>
      </c>
      <c r="H11" s="14">
        <v>12483.76</v>
      </c>
      <c r="I11" s="14">
        <v>4701.62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5">
        <v>3228.44</v>
      </c>
      <c r="P11" s="14">
        <v>14122.92</v>
      </c>
      <c r="Q11" s="14">
        <v>17716.86</v>
      </c>
      <c r="R11" s="16">
        <f t="shared" si="0"/>
        <v>0.39878255280073466</v>
      </c>
      <c r="S11" s="17">
        <f t="shared" si="1"/>
        <v>86854.840000000011</v>
      </c>
      <c r="U11" s="18">
        <v>121</v>
      </c>
      <c r="V11" s="8">
        <f t="shared" si="5"/>
        <v>217800</v>
      </c>
      <c r="W11" s="19">
        <f t="shared" si="2"/>
        <v>-217800</v>
      </c>
      <c r="X11" s="20">
        <f t="shared" si="3"/>
        <v>-1907928000</v>
      </c>
      <c r="Y11" s="8">
        <f t="shared" si="4"/>
        <v>86854.840000000011</v>
      </c>
    </row>
    <row r="12" spans="1:25" ht="15.95" customHeight="1" x14ac:dyDescent="0.25">
      <c r="A12" s="9">
        <v>22054461782</v>
      </c>
      <c r="B12" s="10" t="s">
        <v>45</v>
      </c>
      <c r="C12" s="21" t="s">
        <v>46</v>
      </c>
      <c r="D12" s="12" t="s">
        <v>25</v>
      </c>
      <c r="E12" s="13">
        <v>2.5</v>
      </c>
      <c r="F12" s="14">
        <v>9703.3799999999992</v>
      </c>
      <c r="G12" s="14">
        <v>7312.58</v>
      </c>
      <c r="H12" s="14">
        <v>5193.54</v>
      </c>
      <c r="I12" s="14">
        <v>2078.62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5">
        <v>1305.48</v>
      </c>
      <c r="P12" s="14">
        <v>7492.32</v>
      </c>
      <c r="Q12" s="14">
        <v>8039.28</v>
      </c>
      <c r="R12" s="16">
        <f t="shared" si="0"/>
        <v>0.18882093663911845</v>
      </c>
      <c r="S12" s="17">
        <f t="shared" si="1"/>
        <v>41125.199999999997</v>
      </c>
      <c r="U12" s="18">
        <v>121</v>
      </c>
      <c r="V12" s="8">
        <f t="shared" si="5"/>
        <v>217800</v>
      </c>
      <c r="W12" s="19">
        <f t="shared" si="2"/>
        <v>-217800</v>
      </c>
      <c r="X12" s="20">
        <f t="shared" si="3"/>
        <v>-1907928000</v>
      </c>
      <c r="Y12" s="8">
        <f t="shared" si="4"/>
        <v>41125.199999999997</v>
      </c>
    </row>
    <row r="13" spans="1:25" ht="15.95" customHeight="1" x14ac:dyDescent="0.25">
      <c r="A13" s="9">
        <v>106494</v>
      </c>
      <c r="B13" s="10" t="s">
        <v>47</v>
      </c>
      <c r="C13" s="22" t="s">
        <v>48</v>
      </c>
      <c r="D13" s="23" t="s">
        <v>44</v>
      </c>
      <c r="E13" s="24">
        <v>1.5</v>
      </c>
      <c r="F13" s="14">
        <v>16257.44</v>
      </c>
      <c r="G13" s="14">
        <v>11850.8</v>
      </c>
      <c r="H13" s="14">
        <v>7543.0599999999995</v>
      </c>
      <c r="I13" s="14">
        <v>3820.12</v>
      </c>
      <c r="J13" s="14">
        <v>1329.56</v>
      </c>
      <c r="K13" s="14">
        <v>801.52</v>
      </c>
      <c r="L13" s="14">
        <v>727.56</v>
      </c>
      <c r="M13" s="14">
        <v>741.31999999999994</v>
      </c>
      <c r="N13" s="14">
        <v>747.34</v>
      </c>
      <c r="O13" s="15">
        <v>2166.34</v>
      </c>
      <c r="P13" s="14">
        <v>11266</v>
      </c>
      <c r="Q13" s="14">
        <v>13771.18</v>
      </c>
      <c r="R13" s="16">
        <f t="shared" si="0"/>
        <v>0.54348209366391176</v>
      </c>
      <c r="S13" s="17">
        <f t="shared" si="1"/>
        <v>71022.239999999991</v>
      </c>
      <c r="U13" s="18">
        <v>121</v>
      </c>
      <c r="V13" s="8">
        <f t="shared" si="5"/>
        <v>130680</v>
      </c>
      <c r="W13" s="19">
        <f t="shared" si="2"/>
        <v>-129938.68</v>
      </c>
      <c r="X13" s="20">
        <f t="shared" si="3"/>
        <v>-1138262836.8</v>
      </c>
      <c r="Y13" s="8">
        <f t="shared" si="4"/>
        <v>71022.239999999991</v>
      </c>
    </row>
    <row r="14" spans="1:25" ht="15.95" customHeight="1" x14ac:dyDescent="0.25">
      <c r="A14" s="9">
        <v>14</v>
      </c>
      <c r="B14" s="10" t="s">
        <v>49</v>
      </c>
      <c r="C14" s="21" t="s">
        <v>50</v>
      </c>
      <c r="D14" s="12" t="s">
        <v>25</v>
      </c>
      <c r="E14" s="13">
        <v>8</v>
      </c>
      <c r="F14" s="14">
        <v>44135.199999999997</v>
      </c>
      <c r="G14" s="14">
        <v>32637.86</v>
      </c>
      <c r="H14" s="14">
        <v>22694.54</v>
      </c>
      <c r="I14" s="14">
        <v>5430.9</v>
      </c>
      <c r="J14" s="14">
        <v>1072.42</v>
      </c>
      <c r="K14" s="14">
        <v>0</v>
      </c>
      <c r="L14" s="14">
        <v>0</v>
      </c>
      <c r="M14" s="14">
        <v>0</v>
      </c>
      <c r="N14" s="14">
        <v>0</v>
      </c>
      <c r="O14" s="15">
        <v>5535.82</v>
      </c>
      <c r="P14" s="14">
        <v>25192.84</v>
      </c>
      <c r="Q14" s="14">
        <v>35024.36</v>
      </c>
      <c r="R14" s="16">
        <f t="shared" si="0"/>
        <v>0.24638995064279157</v>
      </c>
      <c r="S14" s="17">
        <f t="shared" si="1"/>
        <v>171723.94</v>
      </c>
      <c r="U14" s="18">
        <v>121</v>
      </c>
      <c r="V14" s="8">
        <f t="shared" si="5"/>
        <v>696960</v>
      </c>
      <c r="W14" s="19">
        <f t="shared" si="2"/>
        <v>-696960</v>
      </c>
      <c r="X14" s="20">
        <f t="shared" si="3"/>
        <v>-6105369600</v>
      </c>
      <c r="Y14" s="8">
        <f t="shared" si="4"/>
        <v>171723.94</v>
      </c>
    </row>
    <row r="15" spans="1:25" ht="15.95" customHeight="1" x14ac:dyDescent="0.25">
      <c r="A15" s="9">
        <v>15</v>
      </c>
      <c r="B15" s="10" t="s">
        <v>51</v>
      </c>
      <c r="C15" s="21" t="s">
        <v>52</v>
      </c>
      <c r="D15" s="12" t="s">
        <v>25</v>
      </c>
      <c r="E15" s="13">
        <v>3.5</v>
      </c>
      <c r="F15" s="14">
        <v>17034.02</v>
      </c>
      <c r="G15" s="14">
        <v>14471.22</v>
      </c>
      <c r="H15" s="14">
        <v>11464.66</v>
      </c>
      <c r="I15" s="14">
        <v>4397.18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5">
        <v>3713.48</v>
      </c>
      <c r="P15" s="14">
        <v>13554.46</v>
      </c>
      <c r="Q15" s="14">
        <v>16506.84</v>
      </c>
      <c r="R15" s="16">
        <f t="shared" si="0"/>
        <v>0.26610868424504791</v>
      </c>
      <c r="S15" s="17">
        <f t="shared" si="1"/>
        <v>81141.86</v>
      </c>
      <c r="U15" s="18">
        <v>121</v>
      </c>
      <c r="V15" s="8">
        <f t="shared" si="5"/>
        <v>304920</v>
      </c>
      <c r="W15" s="19">
        <f t="shared" si="2"/>
        <v>-304920</v>
      </c>
      <c r="X15" s="20">
        <f t="shared" si="3"/>
        <v>-2671099200</v>
      </c>
      <c r="Y15" s="8">
        <f t="shared" si="4"/>
        <v>81141.86</v>
      </c>
    </row>
    <row r="16" spans="1:25" ht="15.95" customHeight="1" x14ac:dyDescent="0.25">
      <c r="A16" s="9">
        <v>16</v>
      </c>
      <c r="B16" s="10" t="s">
        <v>53</v>
      </c>
      <c r="C16" s="21" t="s">
        <v>54</v>
      </c>
      <c r="D16" s="12" t="s">
        <v>25</v>
      </c>
      <c r="E16" s="13">
        <v>7.5</v>
      </c>
      <c r="F16" s="14">
        <v>61635.34</v>
      </c>
      <c r="G16" s="14">
        <v>51601.72</v>
      </c>
      <c r="H16" s="14">
        <v>46190.6</v>
      </c>
      <c r="I16" s="14">
        <v>21593.739999999998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5">
        <v>6542.88</v>
      </c>
      <c r="P16" s="14">
        <v>60985.18</v>
      </c>
      <c r="Q16" s="14">
        <v>67477.319999999992</v>
      </c>
      <c r="R16" s="16">
        <f t="shared" si="0"/>
        <v>0.48366510560146919</v>
      </c>
      <c r="S16" s="17">
        <f t="shared" si="1"/>
        <v>316026.77999999997</v>
      </c>
      <c r="U16" s="18">
        <v>121</v>
      </c>
      <c r="V16" s="8">
        <f t="shared" si="5"/>
        <v>653400</v>
      </c>
      <c r="W16" s="19">
        <f t="shared" si="2"/>
        <v>-653400</v>
      </c>
      <c r="X16" s="20">
        <f t="shared" si="3"/>
        <v>-5723784000</v>
      </c>
      <c r="Y16" s="8">
        <f t="shared" si="4"/>
        <v>316026.77999999997</v>
      </c>
    </row>
    <row r="17" spans="1:25" ht="15.95" customHeight="1" x14ac:dyDescent="0.25">
      <c r="A17" s="9">
        <v>17</v>
      </c>
      <c r="B17" s="10" t="s">
        <v>55</v>
      </c>
      <c r="C17" s="21" t="s">
        <v>56</v>
      </c>
      <c r="D17" s="12" t="s">
        <v>25</v>
      </c>
      <c r="E17" s="13">
        <v>8</v>
      </c>
      <c r="F17" s="14">
        <v>46569.00000000008</v>
      </c>
      <c r="G17" s="14">
        <v>33677.600000000071</v>
      </c>
      <c r="H17" s="14">
        <v>24965.799999999977</v>
      </c>
      <c r="I17" s="14">
        <v>13983.599999999991</v>
      </c>
      <c r="J17" s="14">
        <v>257.99999999996089</v>
      </c>
      <c r="K17" s="14">
        <v>0</v>
      </c>
      <c r="L17" s="14">
        <v>0</v>
      </c>
      <c r="M17" s="14">
        <v>0</v>
      </c>
      <c r="N17" s="14">
        <v>0</v>
      </c>
      <c r="O17" s="15">
        <v>5409.3999999999687</v>
      </c>
      <c r="P17" s="14">
        <v>28680.999999999924</v>
      </c>
      <c r="Q17" s="14">
        <v>36937.000000000044</v>
      </c>
      <c r="R17" s="16">
        <f t="shared" si="0"/>
        <v>0.27330320247933887</v>
      </c>
      <c r="S17" s="17">
        <f t="shared" si="1"/>
        <v>190481.40000000002</v>
      </c>
      <c r="U17" s="18">
        <v>121</v>
      </c>
      <c r="V17" s="8">
        <f t="shared" si="5"/>
        <v>696960</v>
      </c>
      <c r="W17" s="19">
        <f t="shared" si="2"/>
        <v>-696960</v>
      </c>
      <c r="X17" s="20">
        <f t="shared" si="3"/>
        <v>-6105369600</v>
      </c>
      <c r="Y17" s="8">
        <f t="shared" si="4"/>
        <v>190481.40000000002</v>
      </c>
    </row>
    <row r="18" spans="1:25" ht="15.95" customHeight="1" x14ac:dyDescent="0.25">
      <c r="A18" s="9">
        <v>18</v>
      </c>
      <c r="B18" s="10" t="s">
        <v>57</v>
      </c>
      <c r="C18" s="21" t="s">
        <v>58</v>
      </c>
      <c r="D18" s="12" t="s">
        <v>25</v>
      </c>
      <c r="E18" s="13">
        <v>2</v>
      </c>
      <c r="F18" s="14">
        <v>12024.52</v>
      </c>
      <c r="G18" s="14">
        <v>9524.5</v>
      </c>
      <c r="H18" s="14">
        <v>6777.66</v>
      </c>
      <c r="I18" s="14">
        <v>2696.96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5">
        <v>1007.92</v>
      </c>
      <c r="P18" s="14">
        <v>9643.18</v>
      </c>
      <c r="Q18" s="14">
        <v>11634.94</v>
      </c>
      <c r="R18" s="16">
        <f t="shared" si="0"/>
        <v>0.30595546372819099</v>
      </c>
      <c r="S18" s="17">
        <f t="shared" si="1"/>
        <v>53309.68</v>
      </c>
      <c r="U18" s="18">
        <v>121</v>
      </c>
      <c r="V18" s="8">
        <f t="shared" si="5"/>
        <v>174240</v>
      </c>
      <c r="W18" s="19">
        <f t="shared" si="2"/>
        <v>-174240</v>
      </c>
      <c r="X18" s="20">
        <f t="shared" si="3"/>
        <v>-1526342400</v>
      </c>
      <c r="Y18" s="8">
        <f t="shared" si="4"/>
        <v>53309.68</v>
      </c>
    </row>
    <row r="19" spans="1:25" ht="15.95" customHeight="1" x14ac:dyDescent="0.25">
      <c r="A19" s="9">
        <v>19</v>
      </c>
      <c r="B19" s="10" t="s">
        <v>59</v>
      </c>
      <c r="C19" s="21" t="s">
        <v>60</v>
      </c>
      <c r="D19" s="12" t="s">
        <v>25</v>
      </c>
      <c r="E19" s="13">
        <v>18</v>
      </c>
      <c r="F19" s="14">
        <v>137668.79999999996</v>
      </c>
      <c r="G19" s="14">
        <v>99725.600000000035</v>
      </c>
      <c r="H19" s="14">
        <v>58170.399999999885</v>
      </c>
      <c r="I19" s="14">
        <v>36696.200000000063</v>
      </c>
      <c r="J19" s="14">
        <v>3990.4000000002816</v>
      </c>
      <c r="K19" s="14">
        <v>816.99999999984357</v>
      </c>
      <c r="L19" s="14">
        <v>0</v>
      </c>
      <c r="M19" s="14">
        <v>0</v>
      </c>
      <c r="N19" s="14">
        <v>0</v>
      </c>
      <c r="O19" s="15">
        <v>26668.599999999795</v>
      </c>
      <c r="P19" s="14">
        <v>117682.40000000013</v>
      </c>
      <c r="Q19" s="14">
        <v>123719.59999999971</v>
      </c>
      <c r="R19" s="16">
        <f t="shared" si="0"/>
        <v>0.38589110805019872</v>
      </c>
      <c r="S19" s="17">
        <f t="shared" si="1"/>
        <v>605138.99999999965</v>
      </c>
      <c r="U19" s="18">
        <v>121</v>
      </c>
      <c r="V19" s="8">
        <f t="shared" si="5"/>
        <v>1568160</v>
      </c>
      <c r="W19" s="19">
        <f t="shared" si="2"/>
        <v>-1568160</v>
      </c>
      <c r="X19" s="20">
        <f t="shared" si="3"/>
        <v>-13737081600</v>
      </c>
      <c r="Y19" s="8">
        <f t="shared" si="4"/>
        <v>605138.99999999965</v>
      </c>
    </row>
    <row r="20" spans="1:25" ht="15.95" customHeight="1" x14ac:dyDescent="0.25">
      <c r="A20" s="9">
        <v>22054459459</v>
      </c>
      <c r="B20" s="10" t="s">
        <v>61</v>
      </c>
      <c r="C20" s="21" t="s">
        <v>62</v>
      </c>
      <c r="D20" s="12" t="s">
        <v>44</v>
      </c>
      <c r="E20" s="13">
        <v>7</v>
      </c>
      <c r="F20" s="14">
        <v>25748.400000000045</v>
      </c>
      <c r="G20" s="14">
        <v>22101.999999999844</v>
      </c>
      <c r="H20" s="14">
        <v>18404.000000000076</v>
      </c>
      <c r="I20" s="14">
        <v>9193.4000000000469</v>
      </c>
      <c r="J20" s="14">
        <v>3242.1999999999844</v>
      </c>
      <c r="K20" s="14">
        <v>3500.1999999999452</v>
      </c>
      <c r="L20" s="14">
        <v>2562.8000000000156</v>
      </c>
      <c r="M20" s="14">
        <v>1995.1999999999452</v>
      </c>
      <c r="N20" s="15">
        <v>2855.2000000001408</v>
      </c>
      <c r="O20" s="15">
        <v>6776.7999999998983</v>
      </c>
      <c r="P20" s="14">
        <v>28130.600000000031</v>
      </c>
      <c r="Q20" s="14">
        <v>31321.200000000063</v>
      </c>
      <c r="R20" s="16">
        <f t="shared" si="0"/>
        <v>0.25552931916568283</v>
      </c>
      <c r="S20" s="17">
        <f t="shared" si="1"/>
        <v>155832.00000000003</v>
      </c>
      <c r="U20" s="18">
        <v>121</v>
      </c>
      <c r="V20" s="8">
        <f t="shared" si="5"/>
        <v>609840</v>
      </c>
      <c r="W20" s="19">
        <f t="shared" si="2"/>
        <v>-607844.80000000005</v>
      </c>
      <c r="X20" s="20">
        <f t="shared" si="3"/>
        <v>-5324720448</v>
      </c>
      <c r="Y20" s="8">
        <f t="shared" si="4"/>
        <v>155832.00000000003</v>
      </c>
    </row>
    <row r="21" spans="1:25" ht="15.95" customHeight="1" x14ac:dyDescent="0.25">
      <c r="A21" s="9">
        <v>22054459560</v>
      </c>
      <c r="B21" s="10" t="s">
        <v>63</v>
      </c>
      <c r="C21" s="21" t="s">
        <v>62</v>
      </c>
      <c r="D21" s="12" t="s">
        <v>44</v>
      </c>
      <c r="E21" s="13">
        <v>3</v>
      </c>
      <c r="F21" s="14">
        <v>11144.74</v>
      </c>
      <c r="G21" s="14">
        <v>10381.92</v>
      </c>
      <c r="H21" s="14">
        <v>7219.7</v>
      </c>
      <c r="I21" s="14">
        <v>3572.44</v>
      </c>
      <c r="J21" s="14">
        <v>988.14</v>
      </c>
      <c r="K21" s="14">
        <v>660.48</v>
      </c>
      <c r="L21" s="14">
        <v>253.7</v>
      </c>
      <c r="M21" s="14">
        <v>12.9</v>
      </c>
      <c r="N21" s="15">
        <v>591.67999999999995</v>
      </c>
      <c r="O21" s="15">
        <v>2273.84</v>
      </c>
      <c r="P21" s="14">
        <v>10106.719999999999</v>
      </c>
      <c r="Q21" s="14">
        <v>11371.78</v>
      </c>
      <c r="R21" s="16">
        <f t="shared" si="0"/>
        <v>0.22412779308233857</v>
      </c>
      <c r="S21" s="17">
        <f t="shared" si="1"/>
        <v>58578.040000000008</v>
      </c>
      <c r="U21" s="18">
        <v>121</v>
      </c>
      <c r="V21" s="8">
        <f t="shared" si="5"/>
        <v>261360</v>
      </c>
      <c r="W21" s="19">
        <f t="shared" si="2"/>
        <v>-261347.1</v>
      </c>
      <c r="X21" s="20">
        <f t="shared" si="3"/>
        <v>-2289400596</v>
      </c>
      <c r="Y21" s="8">
        <f t="shared" si="4"/>
        <v>58578.040000000008</v>
      </c>
    </row>
    <row r="22" spans="1:25" ht="15.95" customHeight="1" x14ac:dyDescent="0.25">
      <c r="A22" s="9">
        <v>22054459661</v>
      </c>
      <c r="B22" s="10" t="s">
        <v>64</v>
      </c>
      <c r="C22" s="21" t="s">
        <v>65</v>
      </c>
      <c r="D22" s="12" t="s">
        <v>44</v>
      </c>
      <c r="E22" s="13">
        <v>4</v>
      </c>
      <c r="F22" s="14">
        <v>17389.200000000023</v>
      </c>
      <c r="G22" s="14">
        <v>13372.99999999996</v>
      </c>
      <c r="H22" s="14">
        <v>9382.5999999999713</v>
      </c>
      <c r="I22" s="14">
        <v>4953.5999999999922</v>
      </c>
      <c r="J22" s="14">
        <v>1668.4000000000469</v>
      </c>
      <c r="K22" s="14">
        <v>1513.599999999992</v>
      </c>
      <c r="L22" s="14">
        <v>1470.6000000000313</v>
      </c>
      <c r="M22" s="14">
        <v>249.39999999996871</v>
      </c>
      <c r="N22" s="15">
        <v>1616.7999999999961</v>
      </c>
      <c r="O22" s="15">
        <v>3422.8000000000156</v>
      </c>
      <c r="P22" s="14">
        <v>13183.799999999937</v>
      </c>
      <c r="Q22" s="14">
        <v>14800.600000000031</v>
      </c>
      <c r="R22" s="16">
        <f t="shared" si="0"/>
        <v>0.23824724517906326</v>
      </c>
      <c r="S22" s="17">
        <f t="shared" si="1"/>
        <v>83024.399999999965</v>
      </c>
      <c r="U22" s="18">
        <v>121</v>
      </c>
      <c r="V22" s="8">
        <f t="shared" si="5"/>
        <v>348480</v>
      </c>
      <c r="W22" s="19">
        <f t="shared" si="2"/>
        <v>-348230.60000000003</v>
      </c>
      <c r="X22" s="20">
        <f t="shared" si="3"/>
        <v>-3050500056.0000005</v>
      </c>
      <c r="Y22" s="8">
        <f t="shared" si="4"/>
        <v>83024.399999999965</v>
      </c>
    </row>
    <row r="23" spans="1:25" ht="15.95" customHeight="1" x14ac:dyDescent="0.25">
      <c r="A23" s="9">
        <v>22054460772</v>
      </c>
      <c r="B23" s="10" t="s">
        <v>66</v>
      </c>
      <c r="C23" s="21" t="s">
        <v>62</v>
      </c>
      <c r="D23" s="12" t="s">
        <v>44</v>
      </c>
      <c r="E23" s="13">
        <v>3.34</v>
      </c>
      <c r="F23" s="14">
        <v>18139.98</v>
      </c>
      <c r="G23" s="14">
        <v>15390.56</v>
      </c>
      <c r="H23" s="14">
        <v>11419.94</v>
      </c>
      <c r="I23" s="14">
        <v>7291.94</v>
      </c>
      <c r="J23" s="14">
        <v>3857.1</v>
      </c>
      <c r="K23" s="14">
        <v>2992.7999999999997</v>
      </c>
      <c r="L23" s="14">
        <v>3397.86</v>
      </c>
      <c r="M23" s="14">
        <v>271.76</v>
      </c>
      <c r="N23" s="15">
        <v>0.86</v>
      </c>
      <c r="O23" s="15">
        <v>0</v>
      </c>
      <c r="P23" s="14">
        <v>0</v>
      </c>
      <c r="Q23" s="14">
        <v>0</v>
      </c>
      <c r="R23" s="16">
        <f t="shared" si="0"/>
        <v>0.21569395643973766</v>
      </c>
      <c r="S23" s="17">
        <f t="shared" si="1"/>
        <v>62762.80000000001</v>
      </c>
      <c r="U23" s="18">
        <v>121</v>
      </c>
      <c r="V23" s="8">
        <f t="shared" si="5"/>
        <v>290980.8</v>
      </c>
      <c r="W23" s="19">
        <f t="shared" si="2"/>
        <v>-290709.03999999998</v>
      </c>
      <c r="X23" s="20">
        <f t="shared" si="3"/>
        <v>-2546611190.3999996</v>
      </c>
      <c r="Y23" s="8">
        <f t="shared" si="4"/>
        <v>62762.80000000001</v>
      </c>
    </row>
    <row r="24" spans="1:25" ht="15.95" customHeight="1" x14ac:dyDescent="0.25">
      <c r="A24" s="9">
        <v>22054460873</v>
      </c>
      <c r="B24" s="10" t="s">
        <v>67</v>
      </c>
      <c r="C24" s="21" t="s">
        <v>68</v>
      </c>
      <c r="D24" s="12" t="s">
        <v>44</v>
      </c>
      <c r="E24" s="13">
        <v>8</v>
      </c>
      <c r="F24" s="14">
        <v>32172.600000000068</v>
      </c>
      <c r="G24" s="14">
        <v>25628.000000000058</v>
      </c>
      <c r="H24" s="14">
        <v>16778.599999999991</v>
      </c>
      <c r="I24" s="14">
        <v>8470.9999999999218</v>
      </c>
      <c r="J24" s="14">
        <v>911.59999999995296</v>
      </c>
      <c r="K24" s="14">
        <v>378.40000000004693</v>
      </c>
      <c r="L24" s="14">
        <v>0</v>
      </c>
      <c r="M24" s="14">
        <v>0</v>
      </c>
      <c r="N24" s="14">
        <v>0</v>
      </c>
      <c r="O24" s="15">
        <v>4704.2000000000235</v>
      </c>
      <c r="P24" s="14">
        <v>26771.799999999901</v>
      </c>
      <c r="Q24" s="14">
        <v>29025</v>
      </c>
      <c r="R24" s="16">
        <f t="shared" si="0"/>
        <v>0.20781852617079882</v>
      </c>
      <c r="S24" s="17">
        <f t="shared" si="1"/>
        <v>144841.19999999995</v>
      </c>
      <c r="U24" s="18">
        <v>121</v>
      </c>
      <c r="V24" s="8">
        <f t="shared" si="5"/>
        <v>696960</v>
      </c>
      <c r="W24" s="19">
        <f t="shared" si="2"/>
        <v>-696960</v>
      </c>
      <c r="X24" s="20">
        <f t="shared" si="3"/>
        <v>-6105369600</v>
      </c>
      <c r="Y24" s="8">
        <f t="shared" si="4"/>
        <v>144841.19999999995</v>
      </c>
    </row>
    <row r="25" spans="1:25" ht="15.95" customHeight="1" x14ac:dyDescent="0.25">
      <c r="A25" s="9">
        <v>25</v>
      </c>
      <c r="B25" s="10" t="s">
        <v>69</v>
      </c>
      <c r="C25" s="21" t="s">
        <v>70</v>
      </c>
      <c r="D25" s="12" t="s">
        <v>44</v>
      </c>
      <c r="E25" s="13">
        <v>5</v>
      </c>
      <c r="F25" s="14">
        <v>21557.62</v>
      </c>
      <c r="G25" s="14">
        <v>16699.48</v>
      </c>
      <c r="H25" s="14">
        <v>13004.92</v>
      </c>
      <c r="I25" s="14">
        <v>4314.62</v>
      </c>
      <c r="J25" s="14">
        <v>1300.32</v>
      </c>
      <c r="K25" s="14">
        <v>1447.3799999999999</v>
      </c>
      <c r="L25" s="14">
        <v>1855.8799999999999</v>
      </c>
      <c r="M25" s="14">
        <v>1579.82</v>
      </c>
      <c r="N25" s="14">
        <v>1818.04</v>
      </c>
      <c r="O25" s="15">
        <v>2416.6</v>
      </c>
      <c r="P25" s="14">
        <v>8403.06</v>
      </c>
      <c r="Q25" s="14">
        <v>19638.099999999999</v>
      </c>
      <c r="R25" s="16">
        <f t="shared" si="0"/>
        <v>0.21587658402203855</v>
      </c>
      <c r="S25" s="17">
        <f t="shared" si="1"/>
        <v>94035.839999999997</v>
      </c>
      <c r="U25" s="18">
        <v>121</v>
      </c>
      <c r="V25" s="8">
        <f t="shared" si="5"/>
        <v>435600</v>
      </c>
      <c r="W25" s="19">
        <f t="shared" si="2"/>
        <v>-434020.18</v>
      </c>
      <c r="X25" s="20">
        <f t="shared" si="3"/>
        <v>-3802016776.7999997</v>
      </c>
      <c r="Y25" s="8">
        <f t="shared" si="4"/>
        <v>94035.839999999997</v>
      </c>
    </row>
    <row r="26" spans="1:25" ht="15.95" customHeight="1" x14ac:dyDescent="0.25">
      <c r="A26" s="9">
        <v>22054460469</v>
      </c>
      <c r="B26" s="10" t="s">
        <v>71</v>
      </c>
      <c r="C26" s="21" t="s">
        <v>72</v>
      </c>
      <c r="D26" s="12" t="s">
        <v>44</v>
      </c>
      <c r="E26" s="13">
        <v>7</v>
      </c>
      <c r="F26" s="14">
        <v>56209.599999999715</v>
      </c>
      <c r="G26" s="14">
        <v>49312.400000000125</v>
      </c>
      <c r="H26" s="14">
        <v>27950</v>
      </c>
      <c r="I26" s="14">
        <v>13158.000000000156</v>
      </c>
      <c r="J26" s="14">
        <v>25.799999999780994</v>
      </c>
      <c r="K26" s="14">
        <v>0</v>
      </c>
      <c r="L26" s="14">
        <v>0</v>
      </c>
      <c r="M26" s="14">
        <v>0</v>
      </c>
      <c r="N26" s="14">
        <v>0</v>
      </c>
      <c r="O26" s="15">
        <v>6028.6000000001877</v>
      </c>
      <c r="P26" s="14">
        <v>43739.599999999722</v>
      </c>
      <c r="Q26" s="14">
        <v>51539.80000000025</v>
      </c>
      <c r="R26" s="16">
        <f t="shared" si="0"/>
        <v>0.40660468319559212</v>
      </c>
      <c r="S26" s="17">
        <f t="shared" si="1"/>
        <v>247963.7999999999</v>
      </c>
      <c r="U26" s="18">
        <v>121</v>
      </c>
      <c r="V26" s="8">
        <f t="shared" si="5"/>
        <v>609840</v>
      </c>
      <c r="W26" s="19">
        <f t="shared" si="2"/>
        <v>-609840</v>
      </c>
      <c r="X26" s="20">
        <f t="shared" si="3"/>
        <v>-5342198400</v>
      </c>
      <c r="Y26" s="8">
        <f t="shared" si="4"/>
        <v>247963.7999999999</v>
      </c>
    </row>
    <row r="27" spans="1:25" ht="15.95" customHeight="1" x14ac:dyDescent="0.25">
      <c r="A27" s="9">
        <v>22054460974</v>
      </c>
      <c r="B27" s="10" t="s">
        <v>73</v>
      </c>
      <c r="C27" s="21" t="s">
        <v>74</v>
      </c>
      <c r="D27" s="12" t="s">
        <v>44</v>
      </c>
      <c r="E27" s="13">
        <v>10</v>
      </c>
      <c r="F27" s="14">
        <v>59202.400000000125</v>
      </c>
      <c r="G27" s="14">
        <v>56923.400000000045</v>
      </c>
      <c r="H27" s="14">
        <v>40015.799999999777</v>
      </c>
      <c r="I27" s="14">
        <v>19599.399999999969</v>
      </c>
      <c r="J27" s="14">
        <v>8806.4000000002034</v>
      </c>
      <c r="K27" s="14">
        <v>6665</v>
      </c>
      <c r="L27" s="14">
        <v>4609.6000000001095</v>
      </c>
      <c r="M27" s="14">
        <v>6166.1999999996715</v>
      </c>
      <c r="N27" s="15">
        <v>7241.2000000000626</v>
      </c>
      <c r="O27" s="15">
        <v>16176.599999999955</v>
      </c>
      <c r="P27" s="14">
        <v>44410.400000000278</v>
      </c>
      <c r="Q27" s="14">
        <v>62212.399999999732</v>
      </c>
      <c r="R27" s="16">
        <f t="shared" si="0"/>
        <v>0.3811166207529843</v>
      </c>
      <c r="S27" s="17">
        <f t="shared" si="1"/>
        <v>332028.79999999993</v>
      </c>
      <c r="U27" s="18">
        <v>121</v>
      </c>
      <c r="V27" s="8">
        <f t="shared" si="5"/>
        <v>871200</v>
      </c>
      <c r="W27" s="19">
        <f t="shared" si="2"/>
        <v>-865033.80000000028</v>
      </c>
      <c r="X27" s="20">
        <f t="shared" si="3"/>
        <v>-7577696088.0000029</v>
      </c>
      <c r="Y27" s="8">
        <f t="shared" si="4"/>
        <v>332028.79999999993</v>
      </c>
    </row>
    <row r="28" spans="1:25" ht="15.95" customHeight="1" x14ac:dyDescent="0.25">
      <c r="A28" s="9">
        <v>28</v>
      </c>
      <c r="B28" s="10" t="s">
        <v>75</v>
      </c>
      <c r="C28" s="10" t="s">
        <v>76</v>
      </c>
      <c r="D28" s="12" t="s">
        <v>25</v>
      </c>
      <c r="E28" s="13">
        <v>4</v>
      </c>
      <c r="F28" s="14">
        <v>16960.919999999998</v>
      </c>
      <c r="G28" s="14">
        <v>11529.16</v>
      </c>
      <c r="H28" s="14">
        <v>7390.84</v>
      </c>
      <c r="I28" s="14">
        <v>3549.22</v>
      </c>
      <c r="J28" s="14">
        <v>31.82</v>
      </c>
      <c r="K28" s="14">
        <v>0</v>
      </c>
      <c r="L28" s="14">
        <v>0</v>
      </c>
      <c r="M28" s="14">
        <v>0</v>
      </c>
      <c r="N28" s="14">
        <v>0</v>
      </c>
      <c r="O28" s="15">
        <v>1720</v>
      </c>
      <c r="P28" s="14">
        <v>11777.699999999999</v>
      </c>
      <c r="Q28" s="14">
        <v>14744.699999999999</v>
      </c>
      <c r="R28" s="16">
        <f t="shared" si="0"/>
        <v>0.19428477961432508</v>
      </c>
      <c r="S28" s="17">
        <f t="shared" si="1"/>
        <v>67704.36</v>
      </c>
      <c r="U28" s="18">
        <v>121</v>
      </c>
      <c r="V28" s="8">
        <f t="shared" si="5"/>
        <v>348480</v>
      </c>
      <c r="W28" s="19">
        <f t="shared" si="2"/>
        <v>-348480</v>
      </c>
      <c r="X28" s="20">
        <f t="shared" si="3"/>
        <v>-3052684800</v>
      </c>
      <c r="Y28" s="8">
        <f t="shared" si="4"/>
        <v>67704.36</v>
      </c>
    </row>
    <row r="29" spans="1:25" ht="15.95" customHeight="1" x14ac:dyDescent="0.25">
      <c r="A29" s="9">
        <v>29</v>
      </c>
      <c r="B29" s="10" t="s">
        <v>77</v>
      </c>
      <c r="C29" s="10" t="s">
        <v>78</v>
      </c>
      <c r="D29" s="12" t="s">
        <v>25</v>
      </c>
      <c r="E29" s="13">
        <v>4</v>
      </c>
      <c r="F29" s="14">
        <v>5306.2</v>
      </c>
      <c r="G29" s="14">
        <v>17965.400000000001</v>
      </c>
      <c r="H29" s="14">
        <v>17260.2</v>
      </c>
      <c r="I29" s="14">
        <v>11386.4</v>
      </c>
      <c r="J29" s="14">
        <v>5512.6</v>
      </c>
      <c r="K29" s="14">
        <v>4773</v>
      </c>
      <c r="L29" s="14">
        <v>4816</v>
      </c>
      <c r="M29" s="14">
        <v>4549.3999999999996</v>
      </c>
      <c r="N29" s="15">
        <v>4790.2</v>
      </c>
      <c r="O29" s="15">
        <v>8324.7999999999993</v>
      </c>
      <c r="P29" s="14">
        <v>15798.199999999999</v>
      </c>
      <c r="Q29" s="14">
        <v>16873.2</v>
      </c>
      <c r="R29" s="16">
        <f t="shared" si="0"/>
        <v>0.33676423324150595</v>
      </c>
      <c r="S29" s="17">
        <f t="shared" si="1"/>
        <v>117355.59999999999</v>
      </c>
      <c r="U29" s="18">
        <v>121</v>
      </c>
      <c r="V29" s="8">
        <f t="shared" si="5"/>
        <v>348480</v>
      </c>
      <c r="W29" s="19">
        <f t="shared" si="2"/>
        <v>-343930.6</v>
      </c>
      <c r="X29" s="20">
        <f t="shared" si="3"/>
        <v>-3012832056</v>
      </c>
      <c r="Y29" s="8">
        <f t="shared" si="4"/>
        <v>117355.59999999999</v>
      </c>
    </row>
    <row r="30" spans="1:25" ht="15.95" customHeight="1" x14ac:dyDescent="0.25">
      <c r="A30" s="25">
        <v>111649</v>
      </c>
      <c r="B30" s="10" t="s">
        <v>79</v>
      </c>
      <c r="C30" s="10" t="s">
        <v>80</v>
      </c>
      <c r="D30" s="12" t="s">
        <v>44</v>
      </c>
      <c r="E30" s="13">
        <v>0.66600000000000004</v>
      </c>
      <c r="F30" s="14">
        <v>1291.72</v>
      </c>
      <c r="G30" s="14">
        <v>1134.3399999999999</v>
      </c>
      <c r="H30" s="14">
        <v>1081.8799999999999</v>
      </c>
      <c r="I30" s="14">
        <v>708.64</v>
      </c>
      <c r="J30" s="14">
        <v>689.72</v>
      </c>
      <c r="K30" s="14">
        <v>541.79999999999995</v>
      </c>
      <c r="L30" s="14">
        <v>454.94</v>
      </c>
      <c r="M30" s="14">
        <v>432.58</v>
      </c>
      <c r="N30" s="15">
        <v>519.43999999999994</v>
      </c>
      <c r="O30" s="15">
        <v>760.24</v>
      </c>
      <c r="P30" s="14">
        <v>1141.22</v>
      </c>
      <c r="Q30" s="26">
        <v>1365.68</v>
      </c>
      <c r="R30" s="16">
        <f t="shared" si="0"/>
        <v>0.17445475778809111</v>
      </c>
      <c r="S30" s="17">
        <f t="shared" si="1"/>
        <v>10122.199999999999</v>
      </c>
      <c r="U30" s="18">
        <v>121</v>
      </c>
      <c r="V30" s="8">
        <f t="shared" si="5"/>
        <v>58021.919999999998</v>
      </c>
      <c r="W30" s="19">
        <f t="shared" si="2"/>
        <v>-57589.34</v>
      </c>
      <c r="X30" s="20">
        <f t="shared" si="3"/>
        <v>-504482618.39999998</v>
      </c>
      <c r="Y30" s="8">
        <f t="shared" si="4"/>
        <v>10122.199999999999</v>
      </c>
    </row>
    <row r="31" spans="1:25" ht="15.95" customHeight="1" x14ac:dyDescent="0.25">
      <c r="A31" s="9">
        <v>32</v>
      </c>
      <c r="B31" s="10" t="s">
        <v>81</v>
      </c>
      <c r="C31" s="21" t="s">
        <v>82</v>
      </c>
      <c r="D31" s="12" t="s">
        <v>44</v>
      </c>
      <c r="E31" s="13">
        <v>5</v>
      </c>
      <c r="F31" s="14">
        <v>17630</v>
      </c>
      <c r="G31" s="14">
        <v>14955.399999999989</v>
      </c>
      <c r="H31" s="14">
        <v>10070.600000000031</v>
      </c>
      <c r="I31" s="14">
        <v>5847.9999999999609</v>
      </c>
      <c r="J31" s="14">
        <v>3526.0000000000196</v>
      </c>
      <c r="K31" s="14">
        <v>1057.8000000000156</v>
      </c>
      <c r="L31" s="14">
        <v>670.79999999997654</v>
      </c>
      <c r="M31" s="14">
        <v>0</v>
      </c>
      <c r="N31" s="15">
        <v>903.00000000005866</v>
      </c>
      <c r="O31" s="15">
        <v>4205.3999999999887</v>
      </c>
      <c r="P31" s="14">
        <v>14740.399999999989</v>
      </c>
      <c r="Q31" s="14">
        <v>17561.199999999964</v>
      </c>
      <c r="R31" s="16">
        <f t="shared" si="0"/>
        <v>0.2092943067033976</v>
      </c>
      <c r="S31" s="17">
        <f t="shared" si="1"/>
        <v>91168.599999999991</v>
      </c>
      <c r="U31" s="18">
        <v>121</v>
      </c>
      <c r="V31" s="8">
        <f t="shared" si="5"/>
        <v>435600</v>
      </c>
      <c r="W31" s="19">
        <f t="shared" si="2"/>
        <v>-435600</v>
      </c>
      <c r="X31" s="20">
        <f t="shared" si="3"/>
        <v>-3815856000</v>
      </c>
      <c r="Y31" s="8">
        <f t="shared" si="4"/>
        <v>91168.599999999991</v>
      </c>
    </row>
    <row r="32" spans="1:25" ht="15.95" customHeight="1" x14ac:dyDescent="0.25">
      <c r="A32" s="9">
        <v>33</v>
      </c>
      <c r="B32" s="10" t="s">
        <v>83</v>
      </c>
      <c r="C32" s="21" t="s">
        <v>84</v>
      </c>
      <c r="D32" s="12" t="s">
        <v>44</v>
      </c>
      <c r="E32" s="13">
        <v>4</v>
      </c>
      <c r="F32" s="14">
        <v>12636.84</v>
      </c>
      <c r="G32" s="14">
        <v>9289.7199999999993</v>
      </c>
      <c r="H32" s="14">
        <v>7686.68</v>
      </c>
      <c r="I32" s="14">
        <v>4808.26</v>
      </c>
      <c r="J32" s="14">
        <v>1553.16</v>
      </c>
      <c r="K32" s="14">
        <v>382.7</v>
      </c>
      <c r="L32" s="14">
        <v>259.71999999999997</v>
      </c>
      <c r="M32" s="14">
        <v>308.74</v>
      </c>
      <c r="N32" s="15">
        <v>454.08</v>
      </c>
      <c r="O32" s="15">
        <v>2568.8200000000002</v>
      </c>
      <c r="P32" s="14">
        <v>8865.74</v>
      </c>
      <c r="Q32" s="14">
        <v>8577.64</v>
      </c>
      <c r="R32" s="16">
        <f t="shared" si="0"/>
        <v>0.16469266528925619</v>
      </c>
      <c r="S32" s="17">
        <f t="shared" si="1"/>
        <v>57392.1</v>
      </c>
      <c r="U32" s="18">
        <v>121</v>
      </c>
      <c r="V32" s="8">
        <f t="shared" si="5"/>
        <v>348480</v>
      </c>
      <c r="W32" s="19">
        <f t="shared" si="2"/>
        <v>-348171.26</v>
      </c>
      <c r="X32" s="20">
        <f t="shared" si="3"/>
        <v>-3049980237.5999999</v>
      </c>
      <c r="Y32" s="8">
        <f t="shared" si="4"/>
        <v>57392.1</v>
      </c>
    </row>
    <row r="33" spans="1:25" ht="15.95" customHeight="1" x14ac:dyDescent="0.25">
      <c r="A33" s="9">
        <v>34</v>
      </c>
      <c r="B33" s="10" t="s">
        <v>85</v>
      </c>
      <c r="C33" s="21" t="s">
        <v>86</v>
      </c>
      <c r="D33" s="12" t="s">
        <v>87</v>
      </c>
      <c r="E33" s="13">
        <v>19</v>
      </c>
      <c r="F33" s="14">
        <v>143783.40000000043</v>
      </c>
      <c r="G33" s="14">
        <v>125465.39999999948</v>
      </c>
      <c r="H33" s="14">
        <v>103243.00000000015</v>
      </c>
      <c r="I33" s="14">
        <v>75800.400000000285</v>
      </c>
      <c r="J33" s="14">
        <v>24243.399999999656</v>
      </c>
      <c r="K33" s="14">
        <v>21843.999999999687</v>
      </c>
      <c r="L33" s="14">
        <v>22385.800000000563</v>
      </c>
      <c r="M33" s="14">
        <v>21551.599999999558</v>
      </c>
      <c r="N33" s="15">
        <v>23039.399999999969</v>
      </c>
      <c r="O33" s="15">
        <v>49923.00000000016</v>
      </c>
      <c r="P33" s="14">
        <v>113485.60000000003</v>
      </c>
      <c r="Q33" s="14">
        <v>133558.00000000017</v>
      </c>
      <c r="R33" s="16">
        <f t="shared" si="0"/>
        <v>0.51853644096467078</v>
      </c>
      <c r="S33" s="17">
        <f t="shared" si="1"/>
        <v>858323.00000000023</v>
      </c>
      <c r="U33" s="18">
        <v>121</v>
      </c>
      <c r="V33" s="8">
        <f t="shared" si="5"/>
        <v>1655280</v>
      </c>
      <c r="W33" s="19">
        <f t="shared" si="2"/>
        <v>-1633728.4000000004</v>
      </c>
      <c r="X33" s="20">
        <f t="shared" si="3"/>
        <v>-14311460784.000004</v>
      </c>
      <c r="Y33" s="8">
        <f t="shared" si="4"/>
        <v>858323.00000000023</v>
      </c>
    </row>
    <row r="34" spans="1:25" ht="15.95" customHeight="1" x14ac:dyDescent="0.25">
      <c r="A34" s="9">
        <v>35</v>
      </c>
      <c r="B34" s="10" t="s">
        <v>88</v>
      </c>
      <c r="C34" s="21" t="s">
        <v>86</v>
      </c>
      <c r="D34" s="12" t="s">
        <v>87</v>
      </c>
      <c r="E34" s="13">
        <v>40</v>
      </c>
      <c r="F34" s="14">
        <v>293088.00000000012</v>
      </c>
      <c r="G34" s="14">
        <v>241221.39999999982</v>
      </c>
      <c r="H34" s="14">
        <v>214613.00000000015</v>
      </c>
      <c r="I34" s="14">
        <v>161516.60000000036</v>
      </c>
      <c r="J34" s="14">
        <v>78767.400000000125</v>
      </c>
      <c r="K34" s="14">
        <v>64517.19999999959</v>
      </c>
      <c r="L34" s="14">
        <v>66839.200000000215</v>
      </c>
      <c r="M34" s="14">
        <v>61687.799999999625</v>
      </c>
      <c r="N34" s="15">
        <v>66383.400000000431</v>
      </c>
      <c r="O34" s="15">
        <v>106304.59999999973</v>
      </c>
      <c r="P34" s="14">
        <v>231520.60000000003</v>
      </c>
      <c r="Q34" s="14">
        <v>265860.40000000026</v>
      </c>
      <c r="R34" s="16">
        <f t="shared" ref="R34:R65" si="6">S34/V34</f>
        <v>0.53154258494031226</v>
      </c>
      <c r="S34" s="17">
        <f t="shared" si="1"/>
        <v>1852319.6</v>
      </c>
      <c r="U34" s="18">
        <v>121</v>
      </c>
      <c r="V34" s="8">
        <f t="shared" si="5"/>
        <v>3484800</v>
      </c>
      <c r="W34" s="19">
        <f t="shared" si="2"/>
        <v>-3423112.2</v>
      </c>
      <c r="X34" s="20">
        <f t="shared" si="3"/>
        <v>-29986462872</v>
      </c>
      <c r="Y34" s="8">
        <f t="shared" si="4"/>
        <v>1852319.6</v>
      </c>
    </row>
    <row r="35" spans="1:25" ht="15.95" customHeight="1" x14ac:dyDescent="0.25">
      <c r="A35" s="9">
        <v>36</v>
      </c>
      <c r="B35" s="10" t="s">
        <v>89</v>
      </c>
      <c r="C35" s="21" t="s">
        <v>90</v>
      </c>
      <c r="D35" s="12" t="s">
        <v>25</v>
      </c>
      <c r="E35" s="13">
        <v>30</v>
      </c>
      <c r="F35" s="14">
        <v>300656.00000000029</v>
      </c>
      <c r="G35" s="14">
        <v>250947.99999999974</v>
      </c>
      <c r="H35" s="14">
        <v>212678.00000000015</v>
      </c>
      <c r="I35" s="14">
        <v>160389.99999999962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5">
        <v>92450</v>
      </c>
      <c r="P35" s="14">
        <v>276834.00000000047</v>
      </c>
      <c r="Q35" s="14">
        <v>328605.99999999953</v>
      </c>
      <c r="R35" s="16">
        <f t="shared" si="6"/>
        <v>0.62081496786042234</v>
      </c>
      <c r="S35" s="17">
        <f t="shared" si="1"/>
        <v>1622561.9999999998</v>
      </c>
      <c r="U35" s="18">
        <v>121</v>
      </c>
      <c r="V35" s="8">
        <f t="shared" si="5"/>
        <v>2613600</v>
      </c>
      <c r="W35" s="19">
        <f t="shared" si="2"/>
        <v>-2613600</v>
      </c>
      <c r="X35" s="20">
        <f t="shared" si="3"/>
        <v>-22895136000</v>
      </c>
      <c r="Y35" s="8">
        <f t="shared" si="4"/>
        <v>1622561.9999999998</v>
      </c>
    </row>
    <row r="36" spans="1:25" ht="15.95" customHeight="1" x14ac:dyDescent="0.25">
      <c r="A36" s="9">
        <v>22054460671</v>
      </c>
      <c r="B36" s="10" t="s">
        <v>91</v>
      </c>
      <c r="C36" s="21" t="s">
        <v>92</v>
      </c>
      <c r="D36" s="12" t="s">
        <v>44</v>
      </c>
      <c r="E36" s="13">
        <v>9</v>
      </c>
      <c r="F36" s="14">
        <v>44243.56</v>
      </c>
      <c r="G36" s="14">
        <v>36629.979999999996</v>
      </c>
      <c r="H36" s="14">
        <v>26236.02</v>
      </c>
      <c r="I36" s="14">
        <v>14578.72</v>
      </c>
      <c r="J36" s="14">
        <v>5289.86</v>
      </c>
      <c r="K36" s="14">
        <v>4309.46</v>
      </c>
      <c r="L36" s="14">
        <v>4294.84</v>
      </c>
      <c r="M36" s="14">
        <v>3982.66</v>
      </c>
      <c r="N36" s="15">
        <v>4495.22</v>
      </c>
      <c r="O36" s="15">
        <v>9127.18</v>
      </c>
      <c r="P36" s="14">
        <v>37755.72</v>
      </c>
      <c r="Q36" s="14">
        <v>44565.2</v>
      </c>
      <c r="R36" s="16">
        <f t="shared" si="6"/>
        <v>0.30036274359759207</v>
      </c>
      <c r="S36" s="17">
        <f t="shared" si="1"/>
        <v>235508.41999999998</v>
      </c>
      <c r="U36" s="18">
        <v>121</v>
      </c>
      <c r="V36" s="8">
        <f t="shared" si="5"/>
        <v>784080</v>
      </c>
      <c r="W36" s="19">
        <f t="shared" si="2"/>
        <v>-780097.34</v>
      </c>
      <c r="X36" s="20">
        <f t="shared" si="3"/>
        <v>-6833652698.3999996</v>
      </c>
      <c r="Y36" s="8">
        <f t="shared" si="4"/>
        <v>235508.41999999998</v>
      </c>
    </row>
    <row r="37" spans="1:25" ht="15.95" customHeight="1" x14ac:dyDescent="0.25">
      <c r="A37" s="9">
        <v>38</v>
      </c>
      <c r="B37" s="10" t="s">
        <v>93</v>
      </c>
      <c r="C37" s="21" t="s">
        <v>94</v>
      </c>
      <c r="D37" s="12" t="s">
        <v>25</v>
      </c>
      <c r="E37" s="13">
        <v>3.5</v>
      </c>
      <c r="F37" s="14">
        <v>24834.22</v>
      </c>
      <c r="G37" s="14">
        <v>19961.46</v>
      </c>
      <c r="H37" s="14">
        <v>15258.119999999999</v>
      </c>
      <c r="I37" s="14">
        <v>10829.119999999999</v>
      </c>
      <c r="J37" s="14">
        <v>4226.04</v>
      </c>
      <c r="K37" s="14">
        <v>333.68</v>
      </c>
      <c r="L37" s="14">
        <v>51.6</v>
      </c>
      <c r="M37" s="14">
        <v>178.02</v>
      </c>
      <c r="N37" s="14">
        <v>748.19999999999993</v>
      </c>
      <c r="O37" s="15">
        <v>3678.22</v>
      </c>
      <c r="P37" s="14">
        <v>17570.66</v>
      </c>
      <c r="Q37" s="14">
        <v>22389.239999999998</v>
      </c>
      <c r="R37" s="16">
        <f t="shared" si="6"/>
        <v>0.39373796405614581</v>
      </c>
      <c r="S37" s="17">
        <f t="shared" si="1"/>
        <v>120058.57999999999</v>
      </c>
      <c r="U37" s="18">
        <v>121</v>
      </c>
      <c r="V37" s="8">
        <f t="shared" si="5"/>
        <v>304920</v>
      </c>
      <c r="W37" s="19">
        <f t="shared" si="2"/>
        <v>-304741.98</v>
      </c>
      <c r="X37" s="20">
        <f t="shared" si="3"/>
        <v>-2669539744.7999997</v>
      </c>
      <c r="Y37" s="8">
        <f t="shared" si="4"/>
        <v>120058.57999999999</v>
      </c>
    </row>
    <row r="38" spans="1:25" ht="15.95" customHeight="1" x14ac:dyDescent="0.25">
      <c r="A38" s="9">
        <v>39</v>
      </c>
      <c r="B38" s="10" t="s">
        <v>95</v>
      </c>
      <c r="C38" s="21" t="s">
        <v>96</v>
      </c>
      <c r="D38" s="12" t="s">
        <v>25</v>
      </c>
      <c r="E38" s="13">
        <v>23</v>
      </c>
      <c r="F38" s="14">
        <v>112126.7999999997</v>
      </c>
      <c r="G38" s="14">
        <v>97403.60000000018</v>
      </c>
      <c r="H38" s="14">
        <v>77821.39999999982</v>
      </c>
      <c r="I38" s="14">
        <v>57095.400000000285</v>
      </c>
      <c r="J38" s="14">
        <v>16589.399999999969</v>
      </c>
      <c r="K38" s="14">
        <v>13673.999999999687</v>
      </c>
      <c r="L38" s="14">
        <v>13407.400000000125</v>
      </c>
      <c r="M38" s="14">
        <v>13080.600000000031</v>
      </c>
      <c r="N38" s="15">
        <v>13407.400000000125</v>
      </c>
      <c r="O38" s="15">
        <v>29283.000000000156</v>
      </c>
      <c r="P38" s="14">
        <v>80685.19999999975</v>
      </c>
      <c r="Q38" s="14">
        <v>102623.79999999993</v>
      </c>
      <c r="R38" s="16">
        <f t="shared" si="6"/>
        <v>0.31301054018445312</v>
      </c>
      <c r="S38" s="17">
        <f t="shared" si="1"/>
        <v>627197.99999999977</v>
      </c>
      <c r="U38" s="18">
        <v>121</v>
      </c>
      <c r="V38" s="8">
        <f t="shared" si="5"/>
        <v>2003760</v>
      </c>
      <c r="W38" s="19">
        <f t="shared" si="2"/>
        <v>-1990679.4</v>
      </c>
      <c r="X38" s="20">
        <f t="shared" si="3"/>
        <v>-17438351544</v>
      </c>
      <c r="Y38" s="8">
        <f t="shared" si="4"/>
        <v>627197.99999999977</v>
      </c>
    </row>
    <row r="39" spans="1:25" ht="15.95" customHeight="1" x14ac:dyDescent="0.25">
      <c r="A39" s="9">
        <v>40</v>
      </c>
      <c r="B39" s="10" t="s">
        <v>97</v>
      </c>
      <c r="C39" s="21" t="s">
        <v>98</v>
      </c>
      <c r="D39" s="12" t="s">
        <v>25</v>
      </c>
      <c r="E39" s="13">
        <v>12</v>
      </c>
      <c r="F39" s="14">
        <v>62160.799999999785</v>
      </c>
      <c r="G39" s="14">
        <v>48994.200000000223</v>
      </c>
      <c r="H39" s="14">
        <v>35148.199999999903</v>
      </c>
      <c r="I39" s="14">
        <v>15247.800000000016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5">
        <v>10732.800000000016</v>
      </c>
      <c r="P39" s="14">
        <v>52890</v>
      </c>
      <c r="Q39" s="14">
        <v>58110.19999999975</v>
      </c>
      <c r="R39" s="16">
        <f t="shared" si="6"/>
        <v>0.27097107438016493</v>
      </c>
      <c r="S39" s="17">
        <f t="shared" si="1"/>
        <v>283283.99999999965</v>
      </c>
      <c r="U39" s="18">
        <v>121</v>
      </c>
      <c r="V39" s="8">
        <f t="shared" si="5"/>
        <v>1045440</v>
      </c>
      <c r="W39" s="19">
        <f t="shared" si="2"/>
        <v>-1045440</v>
      </c>
      <c r="X39" s="20">
        <f t="shared" si="3"/>
        <v>-9158054400</v>
      </c>
      <c r="Y39" s="8">
        <f t="shared" si="4"/>
        <v>283283.99999999965</v>
      </c>
    </row>
    <row r="40" spans="1:25" ht="15.95" customHeight="1" x14ac:dyDescent="0.25">
      <c r="A40" s="9">
        <v>41</v>
      </c>
      <c r="B40" s="10" t="s">
        <v>99</v>
      </c>
      <c r="C40" s="21" t="s">
        <v>100</v>
      </c>
      <c r="D40" s="12" t="s">
        <v>25</v>
      </c>
      <c r="E40" s="13">
        <v>2.5</v>
      </c>
      <c r="F40" s="14">
        <v>9961.3799999999992</v>
      </c>
      <c r="G40" s="14">
        <v>7282.48</v>
      </c>
      <c r="H40" s="14">
        <v>4936.3999999999996</v>
      </c>
      <c r="I40" s="14">
        <v>2384.7799999999997</v>
      </c>
      <c r="J40" s="14">
        <v>94.6</v>
      </c>
      <c r="K40" s="14">
        <v>0</v>
      </c>
      <c r="L40" s="14">
        <v>0</v>
      </c>
      <c r="M40" s="14">
        <v>0</v>
      </c>
      <c r="N40" s="14">
        <v>0</v>
      </c>
      <c r="O40" s="15">
        <v>1566.06</v>
      </c>
      <c r="P40" s="14">
        <v>6630.5999999999995</v>
      </c>
      <c r="Q40" s="14">
        <v>8673.1</v>
      </c>
      <c r="R40" s="16">
        <f t="shared" si="6"/>
        <v>0.19067676767676769</v>
      </c>
      <c r="S40" s="17">
        <f t="shared" si="1"/>
        <v>41529.4</v>
      </c>
      <c r="U40" s="18">
        <v>121</v>
      </c>
      <c r="V40" s="8">
        <f t="shared" si="5"/>
        <v>217800</v>
      </c>
      <c r="W40" s="19">
        <f t="shared" si="2"/>
        <v>-217800</v>
      </c>
      <c r="X40" s="20">
        <f t="shared" si="3"/>
        <v>-1907928000</v>
      </c>
      <c r="Y40" s="8">
        <f t="shared" si="4"/>
        <v>41529.4</v>
      </c>
    </row>
    <row r="41" spans="1:25" ht="15.95" customHeight="1" x14ac:dyDescent="0.25">
      <c r="A41" s="9">
        <v>42</v>
      </c>
      <c r="B41" s="10" t="s">
        <v>101</v>
      </c>
      <c r="C41" s="21" t="s">
        <v>102</v>
      </c>
      <c r="D41" s="12" t="s">
        <v>25</v>
      </c>
      <c r="E41" s="13">
        <v>3.5</v>
      </c>
      <c r="F41" s="14">
        <v>22147.579999999998</v>
      </c>
      <c r="G41" s="14">
        <v>13700.66</v>
      </c>
      <c r="H41" s="14">
        <v>14786.84</v>
      </c>
      <c r="I41" s="14">
        <v>8340.2800000000007</v>
      </c>
      <c r="J41" s="14">
        <v>791.19999999999993</v>
      </c>
      <c r="K41" s="14">
        <v>0</v>
      </c>
      <c r="L41" s="14">
        <v>0</v>
      </c>
      <c r="M41" s="14">
        <v>0</v>
      </c>
      <c r="N41" s="14">
        <v>0</v>
      </c>
      <c r="O41" s="15">
        <v>5472.18</v>
      </c>
      <c r="P41" s="14">
        <v>16086.3</v>
      </c>
      <c r="Q41" s="14">
        <v>19237.34</v>
      </c>
      <c r="R41" s="16">
        <f t="shared" si="6"/>
        <v>0.32979922602649875</v>
      </c>
      <c r="S41" s="17">
        <f t="shared" si="1"/>
        <v>100562.37999999999</v>
      </c>
      <c r="U41" s="18">
        <v>121</v>
      </c>
      <c r="V41" s="8">
        <f t="shared" si="5"/>
        <v>304920</v>
      </c>
      <c r="W41" s="19">
        <f t="shared" si="2"/>
        <v>-304920</v>
      </c>
      <c r="X41" s="20">
        <f t="shared" si="3"/>
        <v>-2671099200</v>
      </c>
      <c r="Y41" s="8">
        <f t="shared" si="4"/>
        <v>100562.37999999999</v>
      </c>
    </row>
    <row r="42" spans="1:25" ht="15.95" customHeight="1" x14ac:dyDescent="0.25">
      <c r="A42" s="9">
        <v>43</v>
      </c>
      <c r="B42" s="10" t="s">
        <v>103</v>
      </c>
      <c r="C42" s="21" t="s">
        <v>65</v>
      </c>
      <c r="D42" s="12" t="s">
        <v>25</v>
      </c>
      <c r="E42" s="13">
        <v>4.5</v>
      </c>
      <c r="F42" s="14">
        <v>23817.7</v>
      </c>
      <c r="G42" s="14">
        <v>18539.02</v>
      </c>
      <c r="H42" s="14">
        <v>15085.26</v>
      </c>
      <c r="I42" s="14">
        <v>8022.94</v>
      </c>
      <c r="J42" s="14">
        <v>4102.2</v>
      </c>
      <c r="K42" s="14">
        <v>3356.58</v>
      </c>
      <c r="L42" s="14">
        <v>2379.62</v>
      </c>
      <c r="M42" s="14">
        <v>2004.66</v>
      </c>
      <c r="N42" s="15">
        <v>2990.22</v>
      </c>
      <c r="O42" s="15">
        <v>7101.0199999999995</v>
      </c>
      <c r="P42" s="14">
        <v>18975.900000000001</v>
      </c>
      <c r="Q42" s="14">
        <v>21008.94</v>
      </c>
      <c r="R42" s="16">
        <f t="shared" si="6"/>
        <v>0.32492618100193865</v>
      </c>
      <c r="S42" s="17">
        <f t="shared" si="1"/>
        <v>127384.06000000003</v>
      </c>
      <c r="U42" s="18">
        <v>121</v>
      </c>
      <c r="V42" s="8">
        <f t="shared" si="5"/>
        <v>392040</v>
      </c>
      <c r="W42" s="19">
        <f t="shared" si="2"/>
        <v>-390035.34</v>
      </c>
      <c r="X42" s="20">
        <f t="shared" si="3"/>
        <v>-3416709578.4000001</v>
      </c>
      <c r="Y42" s="8">
        <f t="shared" si="4"/>
        <v>127384.06000000003</v>
      </c>
    </row>
    <row r="43" spans="1:25" ht="15.95" customHeight="1" x14ac:dyDescent="0.25">
      <c r="A43" s="9">
        <v>44</v>
      </c>
      <c r="B43" s="10" t="s">
        <v>104</v>
      </c>
      <c r="C43" s="21" t="s">
        <v>105</v>
      </c>
      <c r="D43" s="12" t="s">
        <v>25</v>
      </c>
      <c r="E43" s="13">
        <v>3</v>
      </c>
      <c r="F43" s="14">
        <v>17915.52</v>
      </c>
      <c r="G43" s="14">
        <v>14954.539999999999</v>
      </c>
      <c r="H43" s="14">
        <v>10166.06</v>
      </c>
      <c r="I43" s="14">
        <v>3283.48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5">
        <v>5504</v>
      </c>
      <c r="P43" s="14">
        <v>15123.96</v>
      </c>
      <c r="Q43" s="14">
        <v>15890.22</v>
      </c>
      <c r="R43" s="16">
        <f t="shared" si="6"/>
        <v>0.31694895928986838</v>
      </c>
      <c r="S43" s="17">
        <f t="shared" si="1"/>
        <v>82837.78</v>
      </c>
      <c r="U43" s="18">
        <v>121</v>
      </c>
      <c r="V43" s="8">
        <f t="shared" si="5"/>
        <v>261360</v>
      </c>
      <c r="W43" s="19">
        <f t="shared" si="2"/>
        <v>-261360</v>
      </c>
      <c r="X43" s="20">
        <f t="shared" si="3"/>
        <v>-2289513600</v>
      </c>
      <c r="Y43" s="8">
        <f t="shared" si="4"/>
        <v>82837.78</v>
      </c>
    </row>
    <row r="44" spans="1:25" ht="15.95" customHeight="1" x14ac:dyDescent="0.25">
      <c r="A44" s="9">
        <v>45</v>
      </c>
      <c r="B44" s="10" t="s">
        <v>106</v>
      </c>
      <c r="C44" s="21" t="s">
        <v>107</v>
      </c>
      <c r="D44" s="12" t="s">
        <v>25</v>
      </c>
      <c r="E44" s="13">
        <v>0.66600000000000004</v>
      </c>
      <c r="F44" s="14">
        <v>6246.18</v>
      </c>
      <c r="G44" s="14">
        <v>5911.64</v>
      </c>
      <c r="H44" s="14">
        <v>4761.82</v>
      </c>
      <c r="I44" s="14">
        <v>3894.08</v>
      </c>
      <c r="J44" s="14">
        <v>1876.52</v>
      </c>
      <c r="K44" s="14">
        <v>693.16</v>
      </c>
      <c r="L44" s="14">
        <v>570.17999999999995</v>
      </c>
      <c r="M44" s="14">
        <v>561.58000000000004</v>
      </c>
      <c r="N44" s="15">
        <v>602</v>
      </c>
      <c r="O44" s="15">
        <v>1995.2</v>
      </c>
      <c r="P44" s="14">
        <v>5348.34</v>
      </c>
      <c r="Q44" s="14">
        <v>6006.24</v>
      </c>
      <c r="R44" s="16">
        <f t="shared" si="6"/>
        <v>0.6629725455483032</v>
      </c>
      <c r="S44" s="17">
        <f t="shared" si="1"/>
        <v>38466.94</v>
      </c>
      <c r="U44" s="18">
        <v>121</v>
      </c>
      <c r="V44" s="8">
        <f t="shared" si="5"/>
        <v>58021.919999999998</v>
      </c>
      <c r="W44" s="19">
        <f t="shared" si="2"/>
        <v>-57460.34</v>
      </c>
      <c r="X44" s="20">
        <f t="shared" si="3"/>
        <v>-503352578.39999998</v>
      </c>
      <c r="Y44" s="8">
        <f t="shared" si="4"/>
        <v>38466.94</v>
      </c>
    </row>
    <row r="45" spans="1:25" ht="15.95" customHeight="1" x14ac:dyDescent="0.25">
      <c r="A45" s="9">
        <v>46</v>
      </c>
      <c r="B45" s="10" t="s">
        <v>108</v>
      </c>
      <c r="C45" s="21" t="s">
        <v>109</v>
      </c>
      <c r="D45" s="12" t="s">
        <v>44</v>
      </c>
      <c r="E45" s="13">
        <v>5.5</v>
      </c>
      <c r="F45" s="14">
        <v>22514.800000000054</v>
      </c>
      <c r="G45" s="14">
        <v>18954.399999999969</v>
      </c>
      <c r="H45" s="14">
        <v>16211.000000000116</v>
      </c>
      <c r="I45" s="14">
        <v>6527.3999999999296</v>
      </c>
      <c r="J45" s="14">
        <v>0</v>
      </c>
      <c r="K45" s="14">
        <v>0</v>
      </c>
      <c r="L45" s="14">
        <v>0</v>
      </c>
      <c r="M45" s="14">
        <v>0</v>
      </c>
      <c r="N45" s="14">
        <v>1332.9999999999609</v>
      </c>
      <c r="O45" s="15">
        <v>5977.0000000000391</v>
      </c>
      <c r="P45" s="14">
        <v>23727.399999999929</v>
      </c>
      <c r="Q45" s="14">
        <v>33643.200000000099</v>
      </c>
      <c r="R45" s="16">
        <f t="shared" si="6"/>
        <v>0.26898781200434113</v>
      </c>
      <c r="S45" s="17">
        <f t="shared" si="1"/>
        <v>128888.2000000001</v>
      </c>
      <c r="U45" s="18">
        <v>121</v>
      </c>
      <c r="V45" s="8">
        <f t="shared" si="5"/>
        <v>479160</v>
      </c>
      <c r="W45" s="19">
        <f t="shared" si="2"/>
        <v>-479160</v>
      </c>
      <c r="X45" s="20">
        <f t="shared" si="3"/>
        <v>-4197441600</v>
      </c>
      <c r="Y45" s="8">
        <f t="shared" si="4"/>
        <v>128888.2000000001</v>
      </c>
    </row>
    <row r="46" spans="1:25" ht="15.95" customHeight="1" x14ac:dyDescent="0.25">
      <c r="A46" s="9">
        <v>47</v>
      </c>
      <c r="B46" s="10" t="s">
        <v>110</v>
      </c>
      <c r="C46" s="21" t="s">
        <v>111</v>
      </c>
      <c r="D46" s="12" t="s">
        <v>25</v>
      </c>
      <c r="E46" s="13">
        <v>1</v>
      </c>
      <c r="F46" s="14">
        <v>8443.48</v>
      </c>
      <c r="G46" s="14">
        <v>6421.62</v>
      </c>
      <c r="H46" s="14">
        <v>4806.54</v>
      </c>
      <c r="I46" s="14">
        <v>3107.18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5">
        <v>820.43999999999994</v>
      </c>
      <c r="P46" s="14">
        <v>6081.0599999999995</v>
      </c>
      <c r="Q46" s="14">
        <v>6951.38</v>
      </c>
      <c r="R46" s="16">
        <f t="shared" si="6"/>
        <v>0.42047405876951327</v>
      </c>
      <c r="S46" s="17">
        <f t="shared" si="1"/>
        <v>36631.699999999997</v>
      </c>
      <c r="U46" s="18">
        <v>121</v>
      </c>
      <c r="V46" s="8">
        <f t="shared" si="5"/>
        <v>87120</v>
      </c>
      <c r="W46" s="19">
        <f t="shared" si="2"/>
        <v>-87120</v>
      </c>
      <c r="X46" s="20">
        <f t="shared" si="3"/>
        <v>-763171200</v>
      </c>
      <c r="Y46" s="8">
        <f t="shared" si="4"/>
        <v>36631.699999999997</v>
      </c>
    </row>
    <row r="47" spans="1:25" ht="15.95" customHeight="1" x14ac:dyDescent="0.25">
      <c r="A47" s="9">
        <v>48</v>
      </c>
      <c r="B47" s="10" t="s">
        <v>112</v>
      </c>
      <c r="C47" s="21" t="s">
        <v>113</v>
      </c>
      <c r="D47" s="12" t="s">
        <v>25</v>
      </c>
      <c r="E47" s="13">
        <v>3.5</v>
      </c>
      <c r="F47" s="14">
        <v>17556.04</v>
      </c>
      <c r="G47" s="14">
        <v>14020.58</v>
      </c>
      <c r="H47" s="14">
        <v>10239.16</v>
      </c>
      <c r="I47" s="14">
        <v>7077.8</v>
      </c>
      <c r="J47" s="14">
        <v>970.08</v>
      </c>
      <c r="K47" s="14">
        <v>0</v>
      </c>
      <c r="L47" s="14">
        <v>0</v>
      </c>
      <c r="M47" s="14">
        <v>0</v>
      </c>
      <c r="N47" s="14">
        <v>0</v>
      </c>
      <c r="O47" s="15">
        <v>1781.92</v>
      </c>
      <c r="P47" s="14">
        <v>12700.48</v>
      </c>
      <c r="Q47" s="14">
        <v>14770.5</v>
      </c>
      <c r="R47" s="16">
        <f t="shared" si="6"/>
        <v>0.25946661419388689</v>
      </c>
      <c r="S47" s="17">
        <f t="shared" si="1"/>
        <v>79116.56</v>
      </c>
      <c r="U47" s="18">
        <v>121</v>
      </c>
      <c r="V47" s="8">
        <f t="shared" si="5"/>
        <v>304920</v>
      </c>
      <c r="W47" s="19">
        <f t="shared" si="2"/>
        <v>-304920</v>
      </c>
      <c r="X47" s="20">
        <f t="shared" si="3"/>
        <v>-2671099200</v>
      </c>
      <c r="Y47" s="8">
        <f t="shared" si="4"/>
        <v>79116.56</v>
      </c>
    </row>
    <row r="48" spans="1:25" ht="15.95" customHeight="1" x14ac:dyDescent="0.25">
      <c r="A48" s="9">
        <v>49</v>
      </c>
      <c r="B48" s="10" t="s">
        <v>114</v>
      </c>
      <c r="C48" s="21" t="s">
        <v>115</v>
      </c>
      <c r="D48" s="12" t="s">
        <v>25</v>
      </c>
      <c r="E48" s="13">
        <v>3</v>
      </c>
      <c r="F48" s="14">
        <v>15652</v>
      </c>
      <c r="G48" s="14">
        <v>11942.82</v>
      </c>
      <c r="H48" s="14">
        <v>8761.68</v>
      </c>
      <c r="I48" s="14">
        <v>6623.72</v>
      </c>
      <c r="J48" s="14">
        <v>1443.08</v>
      </c>
      <c r="K48" s="14">
        <v>331.1</v>
      </c>
      <c r="L48" s="14">
        <v>59.339999999999996</v>
      </c>
      <c r="M48" s="14">
        <v>198.66</v>
      </c>
      <c r="N48" s="14">
        <v>759.38</v>
      </c>
      <c r="O48" s="15">
        <v>2952.38</v>
      </c>
      <c r="P48" s="14">
        <v>12795.94</v>
      </c>
      <c r="Q48" s="14">
        <v>16310.76</v>
      </c>
      <c r="R48" s="16">
        <f t="shared" si="6"/>
        <v>0.29779178145087237</v>
      </c>
      <c r="S48" s="17">
        <f t="shared" si="1"/>
        <v>77830.86</v>
      </c>
      <c r="U48" s="18">
        <v>121</v>
      </c>
      <c r="V48" s="8">
        <f t="shared" si="5"/>
        <v>261360</v>
      </c>
      <c r="W48" s="19">
        <f t="shared" si="2"/>
        <v>-261161.34</v>
      </c>
      <c r="X48" s="20">
        <f t="shared" si="3"/>
        <v>-2287773338.4000001</v>
      </c>
      <c r="Y48" s="8">
        <f t="shared" si="4"/>
        <v>77830.86</v>
      </c>
    </row>
    <row r="49" spans="1:25" ht="15.95" customHeight="1" x14ac:dyDescent="0.25">
      <c r="A49" s="9">
        <v>50</v>
      </c>
      <c r="B49" s="10" t="s">
        <v>116</v>
      </c>
      <c r="C49" s="21" t="s">
        <v>117</v>
      </c>
      <c r="D49" s="12" t="s">
        <v>25</v>
      </c>
      <c r="E49" s="13">
        <v>5</v>
      </c>
      <c r="F49" s="14">
        <v>18229.419999999998</v>
      </c>
      <c r="G49" s="14">
        <v>14066.16</v>
      </c>
      <c r="H49" s="14">
        <v>10364.719999999999</v>
      </c>
      <c r="I49" s="14">
        <v>5293.3</v>
      </c>
      <c r="J49" s="14">
        <v>2930.02</v>
      </c>
      <c r="K49" s="14">
        <v>2407.14</v>
      </c>
      <c r="L49" s="14">
        <v>2233.42</v>
      </c>
      <c r="M49" s="14">
        <v>2087.2199999999998</v>
      </c>
      <c r="N49" s="15">
        <v>2389.94</v>
      </c>
      <c r="O49" s="15">
        <v>4320.6400000000003</v>
      </c>
      <c r="P49" s="14">
        <v>12343.58</v>
      </c>
      <c r="Q49" s="14">
        <v>17274.82</v>
      </c>
      <c r="R49" s="16">
        <f t="shared" si="6"/>
        <v>0.21565743801652892</v>
      </c>
      <c r="S49" s="17">
        <f t="shared" si="1"/>
        <v>93940.38</v>
      </c>
      <c r="U49" s="18">
        <v>121</v>
      </c>
      <c r="V49" s="8">
        <f t="shared" si="5"/>
        <v>435600</v>
      </c>
      <c r="W49" s="19">
        <f t="shared" si="2"/>
        <v>-433512.78</v>
      </c>
      <c r="X49" s="20">
        <f t="shared" si="3"/>
        <v>-3797571952.8000002</v>
      </c>
      <c r="Y49" s="8">
        <f t="shared" si="4"/>
        <v>93940.38</v>
      </c>
    </row>
    <row r="50" spans="1:25" ht="15.95" customHeight="1" x14ac:dyDescent="0.25">
      <c r="A50" s="9">
        <v>51</v>
      </c>
      <c r="B50" s="10" t="s">
        <v>118</v>
      </c>
      <c r="C50" s="21" t="s">
        <v>119</v>
      </c>
      <c r="D50" s="12" t="s">
        <v>25</v>
      </c>
      <c r="E50" s="13">
        <v>10</v>
      </c>
      <c r="F50" s="14">
        <v>31682.399999999998</v>
      </c>
      <c r="G50" s="14">
        <v>23005</v>
      </c>
      <c r="H50" s="14">
        <v>16451.8</v>
      </c>
      <c r="I50" s="14">
        <v>6673.5999999999995</v>
      </c>
      <c r="J50" s="14">
        <v>584.79999999999995</v>
      </c>
      <c r="K50" s="14">
        <v>129</v>
      </c>
      <c r="L50" s="14">
        <v>0</v>
      </c>
      <c r="M50" s="14">
        <v>0</v>
      </c>
      <c r="N50" s="14">
        <v>0</v>
      </c>
      <c r="O50" s="15">
        <v>3457.2</v>
      </c>
      <c r="P50" s="14">
        <v>17389.2</v>
      </c>
      <c r="Q50" s="14">
        <v>24355.200000000001</v>
      </c>
      <c r="R50" s="16">
        <f t="shared" si="6"/>
        <v>0.14202043158861341</v>
      </c>
      <c r="S50" s="17">
        <f t="shared" si="1"/>
        <v>123728.2</v>
      </c>
      <c r="U50" s="18">
        <v>121</v>
      </c>
      <c r="V50" s="8">
        <f t="shared" si="5"/>
        <v>871200</v>
      </c>
      <c r="W50" s="19">
        <f t="shared" si="2"/>
        <v>-871200</v>
      </c>
      <c r="X50" s="20">
        <f t="shared" si="3"/>
        <v>-7631712000</v>
      </c>
      <c r="Y50" s="8">
        <f t="shared" si="4"/>
        <v>123728.2</v>
      </c>
    </row>
    <row r="51" spans="1:25" ht="15.95" customHeight="1" x14ac:dyDescent="0.25">
      <c r="A51" s="25">
        <v>22054486640</v>
      </c>
      <c r="B51" s="10" t="s">
        <v>120</v>
      </c>
      <c r="C51" s="27" t="s">
        <v>121</v>
      </c>
      <c r="D51" s="28" t="s">
        <v>25</v>
      </c>
      <c r="E51" s="29">
        <v>4</v>
      </c>
      <c r="F51" s="14">
        <v>14854.78</v>
      </c>
      <c r="G51" s="14">
        <v>11542.92</v>
      </c>
      <c r="H51" s="14">
        <v>8171.72</v>
      </c>
      <c r="I51" s="14">
        <v>4582.9399999999996</v>
      </c>
      <c r="J51" s="14">
        <v>346.58</v>
      </c>
      <c r="K51" s="14">
        <v>0</v>
      </c>
      <c r="L51" s="14">
        <v>0</v>
      </c>
      <c r="M51" s="14">
        <v>0</v>
      </c>
      <c r="N51" s="14">
        <v>0</v>
      </c>
      <c r="O51" s="15">
        <v>2528.4</v>
      </c>
      <c r="P51" s="14">
        <v>8687.7199999999993</v>
      </c>
      <c r="Q51" s="14">
        <v>12003.88</v>
      </c>
      <c r="R51" s="16">
        <f t="shared" si="6"/>
        <v>0.17997859274563821</v>
      </c>
      <c r="S51" s="17">
        <f t="shared" si="1"/>
        <v>62718.94</v>
      </c>
      <c r="U51" s="18">
        <v>121</v>
      </c>
      <c r="V51" s="8">
        <f t="shared" si="5"/>
        <v>348480</v>
      </c>
      <c r="W51" s="19">
        <f t="shared" si="2"/>
        <v>-348480</v>
      </c>
      <c r="X51" s="20">
        <f t="shared" si="3"/>
        <v>-3052684800</v>
      </c>
      <c r="Y51" s="8">
        <f t="shared" si="4"/>
        <v>62718.94</v>
      </c>
    </row>
    <row r="52" spans="1:25" ht="15.95" customHeight="1" x14ac:dyDescent="0.25">
      <c r="A52" s="9">
        <v>53</v>
      </c>
      <c r="B52" s="10" t="s">
        <v>122</v>
      </c>
      <c r="C52" s="21" t="s">
        <v>123</v>
      </c>
      <c r="D52" s="12" t="s">
        <v>25</v>
      </c>
      <c r="E52" s="13">
        <v>3</v>
      </c>
      <c r="F52" s="14">
        <v>15101.6</v>
      </c>
      <c r="G52" s="14">
        <v>12237.8</v>
      </c>
      <c r="H52" s="14">
        <v>9434.2000000000007</v>
      </c>
      <c r="I52" s="14">
        <v>4437.6000000000004</v>
      </c>
      <c r="J52" s="14">
        <v>129</v>
      </c>
      <c r="K52" s="14">
        <v>0</v>
      </c>
      <c r="L52" s="14">
        <v>0</v>
      </c>
      <c r="M52" s="14">
        <v>0</v>
      </c>
      <c r="N52" s="14">
        <v>0</v>
      </c>
      <c r="O52" s="15">
        <v>2304.8000000000002</v>
      </c>
      <c r="P52" s="14">
        <v>10603.8</v>
      </c>
      <c r="Q52" s="14">
        <v>13674</v>
      </c>
      <c r="R52" s="16">
        <f t="shared" si="6"/>
        <v>0.25988215488215488</v>
      </c>
      <c r="S52" s="17">
        <f t="shared" si="1"/>
        <v>67922.8</v>
      </c>
      <c r="U52" s="18">
        <v>121</v>
      </c>
      <c r="V52" s="8">
        <f t="shared" si="5"/>
        <v>261360</v>
      </c>
      <c r="W52" s="19">
        <f t="shared" si="2"/>
        <v>-261360</v>
      </c>
      <c r="X52" s="20">
        <f t="shared" si="3"/>
        <v>-2289513600</v>
      </c>
      <c r="Y52" s="8">
        <f t="shared" si="4"/>
        <v>67922.8</v>
      </c>
    </row>
    <row r="53" spans="1:25" ht="15.95" customHeight="1" x14ac:dyDescent="0.25">
      <c r="A53" s="9">
        <v>54</v>
      </c>
      <c r="B53" s="10" t="s">
        <v>124</v>
      </c>
      <c r="C53" s="21" t="s">
        <v>125</v>
      </c>
      <c r="D53" s="12" t="s">
        <v>25</v>
      </c>
      <c r="E53" s="13">
        <v>10</v>
      </c>
      <c r="F53" s="14">
        <v>48619.24</v>
      </c>
      <c r="G53" s="14">
        <v>40729.599999999999</v>
      </c>
      <c r="H53" s="14">
        <v>32384.16</v>
      </c>
      <c r="I53" s="14">
        <v>14295.78</v>
      </c>
      <c r="J53" s="14">
        <v>6308.0999999999995</v>
      </c>
      <c r="K53" s="14">
        <v>5401.66</v>
      </c>
      <c r="L53" s="14">
        <v>5229.66</v>
      </c>
      <c r="M53" s="14">
        <v>4980.26</v>
      </c>
      <c r="N53" s="15">
        <v>5221.92</v>
      </c>
      <c r="O53" s="15">
        <v>11959.16</v>
      </c>
      <c r="P53" s="14">
        <v>32754.82</v>
      </c>
      <c r="Q53" s="14">
        <v>39117.1</v>
      </c>
      <c r="R53" s="16">
        <f t="shared" si="6"/>
        <v>0.28351866391184577</v>
      </c>
      <c r="S53" s="17">
        <f t="shared" si="1"/>
        <v>247001.46000000005</v>
      </c>
      <c r="U53" s="18">
        <v>121</v>
      </c>
      <c r="V53" s="8">
        <f t="shared" si="5"/>
        <v>871200</v>
      </c>
      <c r="W53" s="19">
        <f t="shared" si="2"/>
        <v>-866219.74</v>
      </c>
      <c r="X53" s="20">
        <f t="shared" si="3"/>
        <v>-7588084922.3999996</v>
      </c>
      <c r="Y53" s="8">
        <f t="shared" si="4"/>
        <v>247001.46000000005</v>
      </c>
    </row>
    <row r="54" spans="1:25" ht="15.95" customHeight="1" x14ac:dyDescent="0.25">
      <c r="A54" s="9">
        <v>55</v>
      </c>
      <c r="B54" s="10" t="s">
        <v>126</v>
      </c>
      <c r="C54" s="21" t="s">
        <v>127</v>
      </c>
      <c r="D54" s="12" t="s">
        <v>25</v>
      </c>
      <c r="E54" s="13">
        <v>2.5</v>
      </c>
      <c r="F54" s="14">
        <v>12340.14</v>
      </c>
      <c r="G54" s="14">
        <v>10314.84</v>
      </c>
      <c r="H54" s="14">
        <v>7026.2</v>
      </c>
      <c r="I54" s="14">
        <v>3986.1</v>
      </c>
      <c r="J54" s="14">
        <v>1668.3999999999999</v>
      </c>
      <c r="K54" s="14">
        <v>620.91999999999996</v>
      </c>
      <c r="L54" s="14">
        <v>170.28</v>
      </c>
      <c r="M54" s="14">
        <v>174.57999999999998</v>
      </c>
      <c r="N54" s="14">
        <v>153.94</v>
      </c>
      <c r="O54" s="15">
        <v>1703.66</v>
      </c>
      <c r="P54" s="14">
        <v>7571.44</v>
      </c>
      <c r="Q54" s="14">
        <v>9462.58</v>
      </c>
      <c r="R54" s="16">
        <f t="shared" si="6"/>
        <v>0.25341175390266302</v>
      </c>
      <c r="S54" s="17">
        <f t="shared" si="1"/>
        <v>55193.080000000009</v>
      </c>
      <c r="U54" s="18">
        <v>121</v>
      </c>
      <c r="V54" s="8">
        <f t="shared" si="5"/>
        <v>217800</v>
      </c>
      <c r="W54" s="19">
        <f t="shared" si="2"/>
        <v>-217625.42</v>
      </c>
      <c r="X54" s="20">
        <f t="shared" si="3"/>
        <v>-1906398679.2</v>
      </c>
      <c r="Y54" s="8">
        <f t="shared" si="4"/>
        <v>55193.080000000009</v>
      </c>
    </row>
    <row r="55" spans="1:25" ht="15.95" customHeight="1" x14ac:dyDescent="0.25">
      <c r="A55" s="9">
        <v>84</v>
      </c>
      <c r="B55" s="10" t="s">
        <v>128</v>
      </c>
      <c r="C55" s="30" t="s">
        <v>129</v>
      </c>
      <c r="D55" s="12" t="s">
        <v>44</v>
      </c>
      <c r="E55" s="13">
        <v>12</v>
      </c>
      <c r="F55" s="14">
        <v>23027.360000000001</v>
      </c>
      <c r="G55" s="14">
        <v>23226.02</v>
      </c>
      <c r="H55" s="14">
        <v>19613.16</v>
      </c>
      <c r="I55" s="14">
        <v>16745.919999999998</v>
      </c>
      <c r="J55" s="14">
        <v>5779.2</v>
      </c>
      <c r="K55" s="14">
        <v>3267.14</v>
      </c>
      <c r="L55" s="14">
        <v>2595.48</v>
      </c>
      <c r="M55" s="14">
        <v>2470.7799999999997</v>
      </c>
      <c r="N55" s="15">
        <v>2698.68</v>
      </c>
      <c r="O55" s="15">
        <v>12327.24</v>
      </c>
      <c r="P55" s="14">
        <v>39493.78</v>
      </c>
      <c r="Q55" s="14">
        <v>36905.18</v>
      </c>
      <c r="R55" s="16">
        <f t="shared" si="6"/>
        <v>0.17997201178451178</v>
      </c>
      <c r="S55" s="17">
        <f t="shared" si="1"/>
        <v>188149.94</v>
      </c>
      <c r="U55" s="18">
        <v>121</v>
      </c>
      <c r="V55" s="8">
        <f t="shared" si="5"/>
        <v>1045440</v>
      </c>
      <c r="W55" s="19">
        <f t="shared" si="2"/>
        <v>-1042969.22</v>
      </c>
      <c r="X55" s="20">
        <f t="shared" si="3"/>
        <v>-9136410367.1999989</v>
      </c>
      <c r="Y55" s="8">
        <f t="shared" si="4"/>
        <v>188149.94</v>
      </c>
    </row>
    <row r="56" spans="1:25" ht="15.95" customHeight="1" x14ac:dyDescent="0.25">
      <c r="A56" s="9">
        <v>58</v>
      </c>
      <c r="B56" s="10" t="s">
        <v>130</v>
      </c>
      <c r="C56" s="21" t="s">
        <v>131</v>
      </c>
      <c r="D56" s="12" t="s">
        <v>25</v>
      </c>
      <c r="E56" s="13">
        <v>4</v>
      </c>
      <c r="F56" s="14">
        <v>11777.699999999999</v>
      </c>
      <c r="G56" s="14">
        <v>9681.8799999999992</v>
      </c>
      <c r="H56" s="14">
        <v>6811.2</v>
      </c>
      <c r="I56" s="14">
        <v>3462.36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5">
        <v>1316.66</v>
      </c>
      <c r="P56" s="14">
        <v>8081.42</v>
      </c>
      <c r="Q56" s="14">
        <v>9849.58</v>
      </c>
      <c r="R56" s="16">
        <f t="shared" si="6"/>
        <v>0.14629476584022039</v>
      </c>
      <c r="S56" s="17">
        <f t="shared" si="1"/>
        <v>50980.800000000003</v>
      </c>
      <c r="U56" s="18">
        <v>121</v>
      </c>
      <c r="V56" s="8">
        <f t="shared" si="5"/>
        <v>348480</v>
      </c>
      <c r="W56" s="19">
        <f t="shared" si="2"/>
        <v>-348480</v>
      </c>
      <c r="X56" s="20">
        <f t="shared" si="3"/>
        <v>-3052684800</v>
      </c>
      <c r="Y56" s="8">
        <f t="shared" si="4"/>
        <v>50980.800000000003</v>
      </c>
    </row>
    <row r="57" spans="1:25" ht="15.95" customHeight="1" x14ac:dyDescent="0.25">
      <c r="A57" s="9">
        <v>59</v>
      </c>
      <c r="B57" s="10" t="s">
        <v>132</v>
      </c>
      <c r="C57" s="21" t="s">
        <v>133</v>
      </c>
      <c r="D57" s="12" t="s">
        <v>25</v>
      </c>
      <c r="E57" s="13">
        <v>5</v>
      </c>
      <c r="F57" s="14">
        <v>22978.34</v>
      </c>
      <c r="G57" s="14">
        <v>18951.82</v>
      </c>
      <c r="H57" s="14">
        <v>16109.52</v>
      </c>
      <c r="I57" s="14">
        <v>9890</v>
      </c>
      <c r="J57" s="14">
        <v>5494.54</v>
      </c>
      <c r="K57" s="14">
        <v>4581.22</v>
      </c>
      <c r="L57" s="14">
        <v>3301.54</v>
      </c>
      <c r="M57" s="14">
        <v>3262.84</v>
      </c>
      <c r="N57" s="15">
        <v>3428.82</v>
      </c>
      <c r="O57" s="15">
        <v>6188.5599999999995</v>
      </c>
      <c r="P57" s="14">
        <v>17177.64</v>
      </c>
      <c r="Q57" s="14">
        <v>20495.52</v>
      </c>
      <c r="R57" s="16">
        <f t="shared" si="6"/>
        <v>0.30270973370064275</v>
      </c>
      <c r="S57" s="17">
        <f t="shared" si="1"/>
        <v>131860.35999999999</v>
      </c>
      <c r="U57" s="18">
        <v>121</v>
      </c>
      <c r="V57" s="8">
        <f t="shared" si="5"/>
        <v>435600</v>
      </c>
      <c r="W57" s="19">
        <f t="shared" si="2"/>
        <v>-432337.16</v>
      </c>
      <c r="X57" s="20">
        <f t="shared" si="3"/>
        <v>-3787273521.5999999</v>
      </c>
      <c r="Y57" s="8">
        <f t="shared" si="4"/>
        <v>131860.35999999999</v>
      </c>
    </row>
    <row r="58" spans="1:25" ht="15.95" customHeight="1" x14ac:dyDescent="0.25">
      <c r="A58" s="9">
        <v>60</v>
      </c>
      <c r="B58" s="10" t="s">
        <v>134</v>
      </c>
      <c r="C58" s="21" t="s">
        <v>135</v>
      </c>
      <c r="D58" s="12" t="s">
        <v>25</v>
      </c>
      <c r="E58" s="13">
        <v>2</v>
      </c>
      <c r="F58" s="14">
        <v>14405</v>
      </c>
      <c r="G58" s="14">
        <v>10580.58</v>
      </c>
      <c r="H58" s="14">
        <v>8329.9599999999991</v>
      </c>
      <c r="I58" s="14">
        <v>4379.12</v>
      </c>
      <c r="J58" s="14">
        <v>1606.48</v>
      </c>
      <c r="K58" s="14">
        <v>234.78</v>
      </c>
      <c r="L58" s="14">
        <v>0</v>
      </c>
      <c r="M58" s="14">
        <v>0</v>
      </c>
      <c r="N58" s="14">
        <v>0</v>
      </c>
      <c r="O58" s="15">
        <v>1443.08</v>
      </c>
      <c r="P58" s="14">
        <v>13170.039999999999</v>
      </c>
      <c r="Q58" s="14">
        <v>15254.68</v>
      </c>
      <c r="R58" s="16">
        <f t="shared" si="6"/>
        <v>0.39832254361799818</v>
      </c>
      <c r="S58" s="17">
        <f t="shared" si="1"/>
        <v>69403.72</v>
      </c>
      <c r="U58" s="18">
        <v>121</v>
      </c>
      <c r="V58" s="8">
        <f t="shared" si="5"/>
        <v>174240</v>
      </c>
      <c r="W58" s="19">
        <f t="shared" si="2"/>
        <v>-174240</v>
      </c>
      <c r="X58" s="20">
        <f t="shared" si="3"/>
        <v>-1526342400</v>
      </c>
      <c r="Y58" s="8">
        <f t="shared" si="4"/>
        <v>69403.72</v>
      </c>
    </row>
    <row r="59" spans="1:25" ht="15.95" customHeight="1" x14ac:dyDescent="0.25">
      <c r="A59" s="9">
        <v>61</v>
      </c>
      <c r="B59" s="10" t="s">
        <v>136</v>
      </c>
      <c r="C59" s="21" t="s">
        <v>137</v>
      </c>
      <c r="D59" s="12" t="s">
        <v>25</v>
      </c>
      <c r="E59" s="13">
        <v>14</v>
      </c>
      <c r="F59" s="14">
        <v>118834.80000000024</v>
      </c>
      <c r="G59" s="14">
        <v>97575.60000000002</v>
      </c>
      <c r="H59" s="14">
        <v>77055.999999999927</v>
      </c>
      <c r="I59" s="14">
        <v>41013.400000000045</v>
      </c>
      <c r="J59" s="14">
        <v>2743.4000000000469</v>
      </c>
      <c r="K59" s="14">
        <v>292.39999999973406</v>
      </c>
      <c r="L59" s="14">
        <v>17.199999999984357</v>
      </c>
      <c r="M59" s="14">
        <v>8.6000000001877197</v>
      </c>
      <c r="N59" s="14">
        <v>34.399999999968713</v>
      </c>
      <c r="O59" s="15">
        <v>37848.600000000188</v>
      </c>
      <c r="P59" s="14">
        <v>141985.99999999994</v>
      </c>
      <c r="Q59" s="14">
        <v>147249.19999999984</v>
      </c>
      <c r="R59" s="16">
        <f t="shared" si="6"/>
        <v>0.54494588744588757</v>
      </c>
      <c r="S59" s="17">
        <f t="shared" si="1"/>
        <v>664659.60000000009</v>
      </c>
      <c r="U59" s="18">
        <v>121</v>
      </c>
      <c r="V59" s="8">
        <f t="shared" si="5"/>
        <v>1219680</v>
      </c>
      <c r="W59" s="19">
        <f t="shared" si="2"/>
        <v>-1219671.3999999999</v>
      </c>
      <c r="X59" s="20">
        <f t="shared" si="3"/>
        <v>-10684321464</v>
      </c>
      <c r="Y59" s="8">
        <f t="shared" si="4"/>
        <v>664659.60000000009</v>
      </c>
    </row>
    <row r="60" spans="1:25" ht="15.95" customHeight="1" x14ac:dyDescent="0.25">
      <c r="A60" s="9">
        <v>105080</v>
      </c>
      <c r="B60" s="10" t="s">
        <v>138</v>
      </c>
      <c r="C60" s="21" t="s">
        <v>139</v>
      </c>
      <c r="D60" s="12" t="s">
        <v>44</v>
      </c>
      <c r="E60" s="13">
        <v>3</v>
      </c>
      <c r="F60" s="14">
        <v>26352.12</v>
      </c>
      <c r="G60" s="14">
        <v>20098.2</v>
      </c>
      <c r="H60" s="14">
        <v>13673.14</v>
      </c>
      <c r="I60" s="14">
        <v>2550.7599999999998</v>
      </c>
      <c r="J60" s="14">
        <v>1651.2</v>
      </c>
      <c r="K60" s="14">
        <v>1539.3999999999999</v>
      </c>
      <c r="L60" s="14">
        <v>1427.6</v>
      </c>
      <c r="M60" s="14">
        <v>1367.4</v>
      </c>
      <c r="N60" s="15">
        <v>1393.2</v>
      </c>
      <c r="O60" s="15">
        <v>3921.6</v>
      </c>
      <c r="P60" s="14">
        <v>16761.400000000001</v>
      </c>
      <c r="Q60" s="14">
        <v>19719.8</v>
      </c>
      <c r="R60" s="16">
        <f t="shared" si="6"/>
        <v>0.4226194520967248</v>
      </c>
      <c r="S60" s="17">
        <f t="shared" si="1"/>
        <v>110455.81999999999</v>
      </c>
      <c r="U60" s="18">
        <v>121</v>
      </c>
      <c r="V60" s="8">
        <f t="shared" si="5"/>
        <v>261360</v>
      </c>
      <c r="W60" s="19">
        <f t="shared" si="2"/>
        <v>-259992.6</v>
      </c>
      <c r="X60" s="20">
        <f t="shared" si="3"/>
        <v>-2277535176</v>
      </c>
      <c r="Y60" s="8">
        <f t="shared" si="4"/>
        <v>110455.81999999999</v>
      </c>
    </row>
    <row r="61" spans="1:25" ht="15.95" customHeight="1" x14ac:dyDescent="0.25">
      <c r="A61" s="9">
        <v>63</v>
      </c>
      <c r="B61" s="10" t="s">
        <v>140</v>
      </c>
      <c r="C61" s="21" t="s">
        <v>141</v>
      </c>
      <c r="D61" s="12" t="s">
        <v>44</v>
      </c>
      <c r="E61" s="13"/>
      <c r="F61" s="14">
        <v>15552.24</v>
      </c>
      <c r="G61" s="14">
        <v>12341</v>
      </c>
      <c r="H61" s="14">
        <v>4842.66</v>
      </c>
      <c r="I61" s="14">
        <v>2330.6</v>
      </c>
      <c r="J61" s="14">
        <v>281.21999999999997</v>
      </c>
      <c r="K61" s="14">
        <v>0</v>
      </c>
      <c r="L61" s="14">
        <v>0</v>
      </c>
      <c r="M61" s="14">
        <v>0</v>
      </c>
      <c r="N61" s="15">
        <v>0</v>
      </c>
      <c r="O61" s="31" t="s">
        <v>142</v>
      </c>
      <c r="P61" s="31" t="s">
        <v>142</v>
      </c>
      <c r="Q61" s="31" t="s">
        <v>142</v>
      </c>
      <c r="R61" s="16" t="e">
        <f t="shared" si="6"/>
        <v>#DIV/0!</v>
      </c>
      <c r="S61" s="17">
        <f t="shared" si="1"/>
        <v>35347.72</v>
      </c>
      <c r="U61" s="18">
        <v>121</v>
      </c>
      <c r="V61" s="8">
        <f t="shared" si="5"/>
        <v>0</v>
      </c>
      <c r="W61" s="19">
        <f t="shared" si="2"/>
        <v>0</v>
      </c>
      <c r="X61" s="20">
        <f t="shared" si="3"/>
        <v>0</v>
      </c>
      <c r="Y61" s="8">
        <f t="shared" si="4"/>
        <v>35347.72</v>
      </c>
    </row>
    <row r="62" spans="1:25" ht="15.95" customHeight="1" x14ac:dyDescent="0.25">
      <c r="A62" s="9">
        <v>64</v>
      </c>
      <c r="B62" s="10" t="s">
        <v>143</v>
      </c>
      <c r="C62" s="30" t="s">
        <v>144</v>
      </c>
      <c r="D62" s="12" t="s">
        <v>44</v>
      </c>
      <c r="E62" s="13">
        <v>50</v>
      </c>
      <c r="F62" s="14">
        <v>196174.59999999971</v>
      </c>
      <c r="G62" s="14">
        <v>160218.00000000015</v>
      </c>
      <c r="H62" s="14">
        <v>127323.00000000015</v>
      </c>
      <c r="I62" s="14">
        <v>67484.200000000215</v>
      </c>
      <c r="J62" s="14">
        <v>13673.999999999687</v>
      </c>
      <c r="K62" s="14">
        <v>9907.1999999995933</v>
      </c>
      <c r="L62" s="14">
        <v>11326.200000000063</v>
      </c>
      <c r="M62" s="14">
        <v>12263.600000000186</v>
      </c>
      <c r="N62" s="15">
        <v>13622.400000000125</v>
      </c>
      <c r="O62" s="15">
        <v>37435.799999999777</v>
      </c>
      <c r="P62" s="14">
        <v>120253.79999999994</v>
      </c>
      <c r="Q62" s="14">
        <v>187204.80000000022</v>
      </c>
      <c r="R62" s="16">
        <f t="shared" si="6"/>
        <v>0.2196711662075298</v>
      </c>
      <c r="S62" s="17">
        <f t="shared" si="1"/>
        <v>956887.59999999986</v>
      </c>
      <c r="U62" s="18">
        <v>121</v>
      </c>
      <c r="V62" s="8">
        <f t="shared" si="5"/>
        <v>4356000</v>
      </c>
      <c r="W62" s="19">
        <f t="shared" si="2"/>
        <v>-4343736.3999999994</v>
      </c>
      <c r="X62" s="20">
        <f t="shared" si="3"/>
        <v>-38051130863.999992</v>
      </c>
      <c r="Y62" s="8">
        <f t="shared" si="4"/>
        <v>956887.59999999986</v>
      </c>
    </row>
    <row r="63" spans="1:25" ht="15.95" customHeight="1" x14ac:dyDescent="0.25">
      <c r="A63" s="9">
        <v>66</v>
      </c>
      <c r="B63" s="10" t="s">
        <v>145</v>
      </c>
      <c r="C63" s="21" t="s">
        <v>146</v>
      </c>
      <c r="D63" s="12" t="s">
        <v>25</v>
      </c>
      <c r="E63" s="13">
        <v>3</v>
      </c>
      <c r="F63" s="14">
        <v>14962.28</v>
      </c>
      <c r="G63" s="14">
        <v>10121.34</v>
      </c>
      <c r="H63" s="14">
        <v>7034.8</v>
      </c>
      <c r="I63" s="14">
        <v>3476.98</v>
      </c>
      <c r="J63" s="14">
        <v>134.16</v>
      </c>
      <c r="K63" s="14">
        <v>16.34</v>
      </c>
      <c r="L63" s="14">
        <v>8.6</v>
      </c>
      <c r="M63" s="14">
        <v>11.18</v>
      </c>
      <c r="N63" s="14">
        <v>30.099999999999998</v>
      </c>
      <c r="O63" s="15">
        <v>1457.7</v>
      </c>
      <c r="P63" s="14">
        <v>7439.86</v>
      </c>
      <c r="Q63" s="14">
        <v>7353</v>
      </c>
      <c r="R63" s="16">
        <f t="shared" si="6"/>
        <v>0.199136593204775</v>
      </c>
      <c r="S63" s="17">
        <f t="shared" si="1"/>
        <v>52046.34</v>
      </c>
      <c r="U63" s="18">
        <v>121</v>
      </c>
      <c r="V63" s="8">
        <f t="shared" si="5"/>
        <v>261360</v>
      </c>
      <c r="W63" s="19">
        <f t="shared" si="2"/>
        <v>-261348.82</v>
      </c>
      <c r="X63" s="20">
        <f t="shared" si="3"/>
        <v>-2289415663.2000003</v>
      </c>
      <c r="Y63" s="8">
        <f t="shared" si="4"/>
        <v>52046.34</v>
      </c>
    </row>
    <row r="64" spans="1:25" ht="15.95" customHeight="1" x14ac:dyDescent="0.25">
      <c r="A64" s="9">
        <v>67</v>
      </c>
      <c r="B64" s="10" t="s">
        <v>147</v>
      </c>
      <c r="C64" s="21" t="s">
        <v>148</v>
      </c>
      <c r="D64" s="12" t="s">
        <v>25</v>
      </c>
      <c r="E64" s="13">
        <v>4</v>
      </c>
      <c r="F64" s="14">
        <v>20261.599999999999</v>
      </c>
      <c r="G64" s="14">
        <v>14918.42</v>
      </c>
      <c r="H64" s="14">
        <v>11532.6</v>
      </c>
      <c r="I64" s="14">
        <v>5551.3</v>
      </c>
      <c r="J64" s="14">
        <v>632.1</v>
      </c>
      <c r="K64" s="14">
        <v>0</v>
      </c>
      <c r="L64" s="14">
        <v>0</v>
      </c>
      <c r="M64" s="14">
        <v>0</v>
      </c>
      <c r="N64" s="14">
        <v>0</v>
      </c>
      <c r="O64" s="15">
        <v>3496.7599999999998</v>
      </c>
      <c r="P64" s="14">
        <v>13039.32</v>
      </c>
      <c r="Q64" s="14">
        <v>16916.2</v>
      </c>
      <c r="R64" s="16">
        <f t="shared" si="6"/>
        <v>0.2477855257116621</v>
      </c>
      <c r="S64" s="17">
        <f t="shared" si="1"/>
        <v>86348.3</v>
      </c>
      <c r="U64" s="18">
        <v>121</v>
      </c>
      <c r="V64" s="8">
        <f t="shared" si="5"/>
        <v>348480</v>
      </c>
      <c r="W64" s="19">
        <f t="shared" si="2"/>
        <v>-348480</v>
      </c>
      <c r="X64" s="20">
        <f t="shared" si="3"/>
        <v>-3052684800</v>
      </c>
      <c r="Y64" s="8">
        <f t="shared" si="4"/>
        <v>86348.3</v>
      </c>
    </row>
    <row r="65" spans="1:25" ht="15.95" customHeight="1" x14ac:dyDescent="0.25">
      <c r="A65" s="32">
        <v>68</v>
      </c>
      <c r="B65" s="10" t="s">
        <v>149</v>
      </c>
      <c r="C65" s="21" t="s">
        <v>150</v>
      </c>
      <c r="D65" s="33" t="s">
        <v>25</v>
      </c>
      <c r="E65" s="13">
        <v>4</v>
      </c>
      <c r="F65" s="14">
        <v>13936.3</v>
      </c>
      <c r="G65" s="14">
        <v>11394.14</v>
      </c>
      <c r="H65" s="14">
        <v>8079.7</v>
      </c>
      <c r="I65" s="14">
        <v>3692.84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5">
        <v>1695.92</v>
      </c>
      <c r="P65" s="14">
        <v>10542.74</v>
      </c>
      <c r="Q65" s="14">
        <v>13141.66</v>
      </c>
      <c r="R65" s="16">
        <f t="shared" si="6"/>
        <v>0.17930239898989897</v>
      </c>
      <c r="S65" s="17">
        <f t="shared" si="1"/>
        <v>62483.299999999988</v>
      </c>
      <c r="U65" s="18">
        <v>121</v>
      </c>
      <c r="V65" s="8">
        <f t="shared" si="5"/>
        <v>348480</v>
      </c>
      <c r="W65" s="19">
        <f t="shared" si="2"/>
        <v>-348480</v>
      </c>
      <c r="X65" s="20">
        <f t="shared" si="3"/>
        <v>-3052684800</v>
      </c>
      <c r="Y65" s="8">
        <f t="shared" si="4"/>
        <v>62483.299999999988</v>
      </c>
    </row>
    <row r="66" spans="1:25" ht="15.95" customHeight="1" x14ac:dyDescent="0.25">
      <c r="A66" s="32">
        <v>104474</v>
      </c>
      <c r="B66" s="10" t="s">
        <v>151</v>
      </c>
      <c r="C66" s="21" t="s">
        <v>152</v>
      </c>
      <c r="D66" s="33" t="s">
        <v>87</v>
      </c>
      <c r="E66" s="13">
        <v>5.5</v>
      </c>
      <c r="F66" s="14">
        <v>54050.999999999927</v>
      </c>
      <c r="G66" s="14">
        <v>47437.599999999875</v>
      </c>
      <c r="H66" s="14">
        <v>44556.599999999955</v>
      </c>
      <c r="I66" s="14">
        <v>32138.200000000295</v>
      </c>
      <c r="J66" s="14">
        <v>26556.799999999701</v>
      </c>
      <c r="K66" s="14">
        <v>19006.000000000313</v>
      </c>
      <c r="L66" s="14">
        <v>13845.999999999922</v>
      </c>
      <c r="M66" s="14">
        <v>12495.799999999781</v>
      </c>
      <c r="N66" s="15">
        <v>16770</v>
      </c>
      <c r="O66" s="15">
        <v>25017.400000000125</v>
      </c>
      <c r="P66" s="14">
        <v>42165.800000000178</v>
      </c>
      <c r="Q66" s="14">
        <v>46594.799999999857</v>
      </c>
      <c r="R66" s="16">
        <f t="shared" ref="R66:R97" si="7">S66/V66</f>
        <v>0.79438183487770253</v>
      </c>
      <c r="S66" s="17">
        <f t="shared" ref="S66:S129" si="8">SUM(F66:Q66)</f>
        <v>380635.99999999994</v>
      </c>
      <c r="U66" s="18">
        <v>121</v>
      </c>
      <c r="V66" s="8">
        <f t="shared" si="5"/>
        <v>479160</v>
      </c>
      <c r="W66" s="19">
        <f t="shared" ref="W66:W131" si="9">+M66-V66</f>
        <v>-466664.20000000024</v>
      </c>
      <c r="X66" s="20">
        <f t="shared" ref="X66:X78" si="10">24*365*W66</f>
        <v>-4087978392.0000019</v>
      </c>
      <c r="Y66" s="8">
        <f t="shared" ref="Y66:Y78" si="11">S66</f>
        <v>380635.99999999994</v>
      </c>
    </row>
    <row r="67" spans="1:25" ht="15.95" customHeight="1" x14ac:dyDescent="0.25">
      <c r="A67" s="32">
        <v>70</v>
      </c>
      <c r="B67" s="10" t="s">
        <v>153</v>
      </c>
      <c r="C67" s="30" t="s">
        <v>154</v>
      </c>
      <c r="D67" s="33" t="s">
        <v>44</v>
      </c>
      <c r="E67" s="13">
        <v>3.3330000000000002</v>
      </c>
      <c r="F67" s="14">
        <v>13380.74</v>
      </c>
      <c r="G67" s="14">
        <v>9791.1</v>
      </c>
      <c r="H67" s="14">
        <v>6479.24</v>
      </c>
      <c r="I67" s="14">
        <v>4262.16</v>
      </c>
      <c r="J67" s="14">
        <v>1298.5999999999999</v>
      </c>
      <c r="K67" s="14">
        <v>5.16</v>
      </c>
      <c r="L67" s="14">
        <v>0</v>
      </c>
      <c r="M67" s="14">
        <v>0</v>
      </c>
      <c r="N67" s="14">
        <v>32.68</v>
      </c>
      <c r="O67" s="15">
        <v>1351.92</v>
      </c>
      <c r="P67" s="14">
        <v>9876.24</v>
      </c>
      <c r="Q67" s="14">
        <v>10400.84</v>
      </c>
      <c r="R67" s="16">
        <f t="shared" si="7"/>
        <v>0.19588281142163805</v>
      </c>
      <c r="S67" s="17">
        <f t="shared" si="8"/>
        <v>56878.680000000008</v>
      </c>
      <c r="U67" s="18">
        <v>121</v>
      </c>
      <c r="V67" s="8">
        <f t="shared" ref="V67:V89" si="12">(E67*30*24)*U68</f>
        <v>290370.96000000002</v>
      </c>
      <c r="W67" s="19">
        <f t="shared" si="9"/>
        <v>-290370.96000000002</v>
      </c>
      <c r="X67" s="20">
        <f t="shared" si="10"/>
        <v>-2543649609.6000004</v>
      </c>
      <c r="Y67" s="8">
        <f t="shared" si="11"/>
        <v>56878.680000000008</v>
      </c>
    </row>
    <row r="68" spans="1:25" ht="15.95" customHeight="1" x14ac:dyDescent="0.25">
      <c r="A68" s="32">
        <v>72</v>
      </c>
      <c r="B68" s="10" t="s">
        <v>155</v>
      </c>
      <c r="C68" s="21" t="s">
        <v>156</v>
      </c>
      <c r="D68" s="33" t="s">
        <v>25</v>
      </c>
      <c r="E68" s="13">
        <v>2</v>
      </c>
      <c r="F68" s="14">
        <v>13666.26</v>
      </c>
      <c r="G68" s="14">
        <v>10178.959999999999</v>
      </c>
      <c r="H68" s="15">
        <v>6731.22</v>
      </c>
      <c r="I68" s="14">
        <v>4067.7999999999997</v>
      </c>
      <c r="J68" s="14">
        <v>552.12</v>
      </c>
      <c r="K68" s="14">
        <v>18.059999999999999</v>
      </c>
      <c r="L68" s="14">
        <v>0</v>
      </c>
      <c r="M68" s="14">
        <v>0</v>
      </c>
      <c r="N68" s="14">
        <v>0</v>
      </c>
      <c r="O68" s="15">
        <v>1468.02</v>
      </c>
      <c r="P68" s="14">
        <v>9333.58</v>
      </c>
      <c r="Q68" s="14">
        <v>12431.3</v>
      </c>
      <c r="R68" s="16">
        <f t="shared" si="7"/>
        <v>0.33544146005509645</v>
      </c>
      <c r="S68" s="17">
        <f t="shared" si="8"/>
        <v>58447.320000000007</v>
      </c>
      <c r="U68" s="18">
        <v>121</v>
      </c>
      <c r="V68" s="8">
        <f t="shared" si="12"/>
        <v>174240</v>
      </c>
      <c r="W68" s="19">
        <f t="shared" si="9"/>
        <v>-174240</v>
      </c>
      <c r="X68" s="20">
        <f t="shared" si="10"/>
        <v>-1526342400</v>
      </c>
      <c r="Y68" s="8">
        <f t="shared" si="11"/>
        <v>58447.320000000007</v>
      </c>
    </row>
    <row r="69" spans="1:25" ht="15.95" customHeight="1" x14ac:dyDescent="0.25">
      <c r="A69" s="32">
        <v>73</v>
      </c>
      <c r="B69" s="10" t="s">
        <v>157</v>
      </c>
      <c r="C69" s="21" t="s">
        <v>158</v>
      </c>
      <c r="D69" s="33" t="s">
        <v>25</v>
      </c>
      <c r="E69" s="13">
        <v>10</v>
      </c>
      <c r="F69" s="14">
        <v>46968.04</v>
      </c>
      <c r="G69" s="14">
        <v>37668.86</v>
      </c>
      <c r="H69" s="15">
        <v>29176.36</v>
      </c>
      <c r="I69" s="14">
        <v>14706</v>
      </c>
      <c r="J69" s="14">
        <v>1744.94</v>
      </c>
      <c r="K69" s="14">
        <v>187.48</v>
      </c>
      <c r="L69" s="14">
        <v>0</v>
      </c>
      <c r="M69" s="14">
        <v>0</v>
      </c>
      <c r="N69" s="14">
        <v>0</v>
      </c>
      <c r="O69" s="15">
        <v>8310.18</v>
      </c>
      <c r="P69" s="14">
        <v>32767.72</v>
      </c>
      <c r="Q69" s="14">
        <v>37685.199999999997</v>
      </c>
      <c r="R69" s="16">
        <f t="shared" si="7"/>
        <v>0.24014552341597792</v>
      </c>
      <c r="S69" s="17">
        <f t="shared" si="8"/>
        <v>209214.77999999997</v>
      </c>
      <c r="U69" s="18">
        <v>121</v>
      </c>
      <c r="V69" s="8">
        <f t="shared" si="12"/>
        <v>871200</v>
      </c>
      <c r="W69" s="19">
        <f t="shared" si="9"/>
        <v>-871200</v>
      </c>
      <c r="X69" s="20">
        <f t="shared" si="10"/>
        <v>-7631712000</v>
      </c>
      <c r="Y69" s="8">
        <f t="shared" si="11"/>
        <v>209214.77999999997</v>
      </c>
    </row>
    <row r="70" spans="1:25" ht="15.95" customHeight="1" x14ac:dyDescent="0.25">
      <c r="A70" s="32">
        <v>74</v>
      </c>
      <c r="B70" s="10" t="s">
        <v>159</v>
      </c>
      <c r="C70" s="21" t="s">
        <v>160</v>
      </c>
      <c r="D70" s="33" t="s">
        <v>25</v>
      </c>
      <c r="E70" s="13">
        <v>10</v>
      </c>
      <c r="F70" s="14">
        <v>33993.22</v>
      </c>
      <c r="G70" s="14">
        <v>29205.599999999999</v>
      </c>
      <c r="H70" s="15">
        <v>20991.739999999998</v>
      </c>
      <c r="I70" s="14">
        <v>10222.82</v>
      </c>
      <c r="J70" s="14">
        <v>2014.12</v>
      </c>
      <c r="K70" s="14">
        <v>0</v>
      </c>
      <c r="L70" s="14">
        <v>0</v>
      </c>
      <c r="M70" s="14">
        <v>0</v>
      </c>
      <c r="N70" s="14">
        <v>0</v>
      </c>
      <c r="O70" s="15">
        <v>5291.58</v>
      </c>
      <c r="P70" s="14">
        <v>27762.52</v>
      </c>
      <c r="Q70" s="14">
        <v>35703.760000000002</v>
      </c>
      <c r="R70" s="16">
        <f t="shared" si="7"/>
        <v>0.18960670339761251</v>
      </c>
      <c r="S70" s="17">
        <f t="shared" si="8"/>
        <v>165185.36000000002</v>
      </c>
      <c r="U70" s="18">
        <v>121</v>
      </c>
      <c r="V70" s="8">
        <f t="shared" si="12"/>
        <v>871200</v>
      </c>
      <c r="W70" s="19">
        <f t="shared" si="9"/>
        <v>-871200</v>
      </c>
      <c r="X70" s="20">
        <f t="shared" si="10"/>
        <v>-7631712000</v>
      </c>
      <c r="Y70" s="8">
        <f t="shared" si="11"/>
        <v>165185.36000000002</v>
      </c>
    </row>
    <row r="71" spans="1:25" ht="15.95" customHeight="1" x14ac:dyDescent="0.25">
      <c r="A71" s="32">
        <v>75</v>
      </c>
      <c r="B71" s="10" t="s">
        <v>161</v>
      </c>
      <c r="C71" s="21" t="s">
        <v>162</v>
      </c>
      <c r="D71" s="33" t="s">
        <v>44</v>
      </c>
      <c r="E71" s="13">
        <v>3.3330000000000002</v>
      </c>
      <c r="F71" s="14">
        <v>11167.96</v>
      </c>
      <c r="G71" s="14">
        <v>10571.119999999999</v>
      </c>
      <c r="H71" s="15">
        <v>7733.12</v>
      </c>
      <c r="I71" s="14">
        <v>3845.92</v>
      </c>
      <c r="J71" s="14">
        <v>104.06</v>
      </c>
      <c r="K71" s="14">
        <v>0</v>
      </c>
      <c r="L71" s="14">
        <v>0</v>
      </c>
      <c r="M71" s="14">
        <v>0</v>
      </c>
      <c r="N71" s="14">
        <v>0</v>
      </c>
      <c r="O71" s="15">
        <v>3287.7799999999997</v>
      </c>
      <c r="P71" s="14">
        <v>9552.8799999999992</v>
      </c>
      <c r="Q71" s="14">
        <v>11348.56</v>
      </c>
      <c r="R71" s="16">
        <f t="shared" si="7"/>
        <v>0.19840620425678926</v>
      </c>
      <c r="S71" s="17">
        <f t="shared" si="8"/>
        <v>57611.399999999987</v>
      </c>
      <c r="U71" s="18">
        <v>121</v>
      </c>
      <c r="V71" s="8">
        <f t="shared" si="12"/>
        <v>290370.96000000002</v>
      </c>
      <c r="W71" s="19">
        <f t="shared" si="9"/>
        <v>-290370.96000000002</v>
      </c>
      <c r="X71" s="20">
        <f t="shared" si="10"/>
        <v>-2543649609.6000004</v>
      </c>
      <c r="Y71" s="8">
        <f t="shared" si="11"/>
        <v>57611.399999999987</v>
      </c>
    </row>
    <row r="72" spans="1:25" ht="15.95" customHeight="1" x14ac:dyDescent="0.25">
      <c r="A72" s="32">
        <v>79</v>
      </c>
      <c r="B72" s="10" t="s">
        <v>163</v>
      </c>
      <c r="C72" s="21" t="s">
        <v>164</v>
      </c>
      <c r="D72" s="33" t="s">
        <v>44</v>
      </c>
      <c r="E72" s="13">
        <v>14</v>
      </c>
      <c r="F72" s="14">
        <v>88795</v>
      </c>
      <c r="G72" s="14">
        <v>101643.4</v>
      </c>
      <c r="H72" s="14">
        <v>70855.399999999994</v>
      </c>
      <c r="I72" s="14">
        <v>40273.800000000003</v>
      </c>
      <c r="J72" s="14">
        <v>8428</v>
      </c>
      <c r="K72" s="14">
        <v>4119.3999999999996</v>
      </c>
      <c r="L72" s="14">
        <v>0</v>
      </c>
      <c r="M72" s="14">
        <v>0</v>
      </c>
      <c r="N72" s="15">
        <v>4755.8</v>
      </c>
      <c r="O72" s="15">
        <v>26539.599999999999</v>
      </c>
      <c r="P72" s="14">
        <v>86146.2</v>
      </c>
      <c r="Q72" s="14">
        <v>95253.599999999991</v>
      </c>
      <c r="R72" s="16">
        <f t="shared" si="7"/>
        <v>0.43192493112947655</v>
      </c>
      <c r="S72" s="17">
        <f t="shared" si="8"/>
        <v>526810.19999999995</v>
      </c>
      <c r="U72" s="18">
        <v>121</v>
      </c>
      <c r="V72" s="8">
        <f t="shared" si="12"/>
        <v>1219680</v>
      </c>
      <c r="W72" s="19">
        <f t="shared" si="9"/>
        <v>-1219680</v>
      </c>
      <c r="X72" s="20">
        <f t="shared" si="10"/>
        <v>-10684396800</v>
      </c>
      <c r="Y72" s="8">
        <f t="shared" si="11"/>
        <v>526810.19999999995</v>
      </c>
    </row>
    <row r="73" spans="1:25" ht="15.95" customHeight="1" x14ac:dyDescent="0.25">
      <c r="A73" s="32">
        <v>80</v>
      </c>
      <c r="B73" s="10" t="s">
        <v>165</v>
      </c>
      <c r="C73" s="30" t="s">
        <v>129</v>
      </c>
      <c r="D73" s="33" t="s">
        <v>44</v>
      </c>
      <c r="E73" s="13">
        <v>15</v>
      </c>
      <c r="F73" s="14">
        <v>123126.20000000006</v>
      </c>
      <c r="G73" s="14">
        <v>99450.400000000081</v>
      </c>
      <c r="H73" s="14">
        <v>133592.39999999973</v>
      </c>
      <c r="I73" s="14">
        <v>49604.800000000243</v>
      </c>
      <c r="J73" s="14">
        <v>5237.3999999997332</v>
      </c>
      <c r="K73" s="14">
        <v>4575.2000000001408</v>
      </c>
      <c r="L73" s="14">
        <v>3740.9999999999218</v>
      </c>
      <c r="M73" s="14">
        <v>3010</v>
      </c>
      <c r="N73" s="14">
        <v>1505</v>
      </c>
      <c r="O73" s="15">
        <v>1599.6000000001093</v>
      </c>
      <c r="P73" s="14">
        <v>66228.60000000018</v>
      </c>
      <c r="Q73" s="14">
        <v>92260.79999999977</v>
      </c>
      <c r="R73" s="16">
        <f t="shared" si="7"/>
        <v>0.44684067952249773</v>
      </c>
      <c r="S73" s="17">
        <f t="shared" si="8"/>
        <v>583931.4</v>
      </c>
      <c r="U73" s="18">
        <v>121</v>
      </c>
      <c r="V73" s="8">
        <f t="shared" si="12"/>
        <v>1306800</v>
      </c>
      <c r="W73" s="19">
        <f t="shared" si="9"/>
        <v>-1303790</v>
      </c>
      <c r="X73" s="20">
        <f t="shared" si="10"/>
        <v>-11421200400</v>
      </c>
      <c r="Y73" s="8">
        <f t="shared" si="11"/>
        <v>583931.4</v>
      </c>
    </row>
    <row r="74" spans="1:25" ht="15.95" customHeight="1" x14ac:dyDescent="0.25">
      <c r="A74" s="32">
        <v>81</v>
      </c>
      <c r="B74" s="10" t="s">
        <v>166</v>
      </c>
      <c r="C74" s="21" t="s">
        <v>167</v>
      </c>
      <c r="D74" s="33" t="s">
        <v>25</v>
      </c>
      <c r="E74" s="13">
        <v>4</v>
      </c>
      <c r="F74" s="14">
        <v>16647.88</v>
      </c>
      <c r="G74" s="14">
        <v>13987.039999999999</v>
      </c>
      <c r="H74" s="14">
        <v>10909.1</v>
      </c>
      <c r="I74" s="14">
        <v>7665.18</v>
      </c>
      <c r="J74" s="14">
        <v>4086.72</v>
      </c>
      <c r="K74" s="14">
        <v>3148.46</v>
      </c>
      <c r="L74" s="14">
        <v>2302.2199999999998</v>
      </c>
      <c r="M74" s="14">
        <v>2125.92</v>
      </c>
      <c r="N74" s="15">
        <v>2685.7799999999997</v>
      </c>
      <c r="O74" s="15">
        <v>5172.8999999999996</v>
      </c>
      <c r="P74" s="14">
        <v>13238.84</v>
      </c>
      <c r="Q74" s="14">
        <v>15152.34</v>
      </c>
      <c r="R74" s="16">
        <f t="shared" si="7"/>
        <v>0.27870288108356289</v>
      </c>
      <c r="S74" s="17">
        <f t="shared" si="8"/>
        <v>97122.37999999999</v>
      </c>
      <c r="U74" s="18">
        <v>121</v>
      </c>
      <c r="V74" s="8">
        <f t="shared" si="12"/>
        <v>348480</v>
      </c>
      <c r="W74" s="19">
        <f t="shared" si="9"/>
        <v>-346354.08</v>
      </c>
      <c r="X74" s="20">
        <f t="shared" si="10"/>
        <v>-3034061740.8000002</v>
      </c>
      <c r="Y74" s="8">
        <f t="shared" si="11"/>
        <v>97122.37999999999</v>
      </c>
    </row>
    <row r="75" spans="1:25" ht="15.95" customHeight="1" x14ac:dyDescent="0.25">
      <c r="A75" s="32">
        <v>82</v>
      </c>
      <c r="B75" s="10" t="s">
        <v>168</v>
      </c>
      <c r="C75" s="21" t="s">
        <v>169</v>
      </c>
      <c r="D75" s="33" t="s">
        <v>44</v>
      </c>
      <c r="E75" s="13">
        <v>5</v>
      </c>
      <c r="F75" s="14">
        <v>13097.8</v>
      </c>
      <c r="G75" s="14">
        <v>10377.619999999999</v>
      </c>
      <c r="H75" s="14">
        <v>7364.18</v>
      </c>
      <c r="I75" s="14">
        <v>428.28</v>
      </c>
      <c r="J75" s="14">
        <v>0.86</v>
      </c>
      <c r="K75" s="14">
        <v>0</v>
      </c>
      <c r="L75" s="14">
        <v>0</v>
      </c>
      <c r="M75" s="14">
        <v>0</v>
      </c>
      <c r="N75" s="14">
        <v>0</v>
      </c>
      <c r="O75" s="15">
        <v>0</v>
      </c>
      <c r="P75" s="14">
        <v>6986.64</v>
      </c>
      <c r="Q75" s="14">
        <v>16136.18</v>
      </c>
      <c r="R75" s="16">
        <f t="shared" si="7"/>
        <v>0.12486584022038567</v>
      </c>
      <c r="S75" s="17">
        <f t="shared" si="8"/>
        <v>54391.56</v>
      </c>
      <c r="U75" s="18">
        <v>121</v>
      </c>
      <c r="V75" s="8">
        <f t="shared" si="12"/>
        <v>435600</v>
      </c>
      <c r="W75" s="19">
        <f t="shared" si="9"/>
        <v>-435600</v>
      </c>
      <c r="X75" s="20">
        <f t="shared" si="10"/>
        <v>-3815856000</v>
      </c>
      <c r="Y75" s="8">
        <f t="shared" si="11"/>
        <v>54391.56</v>
      </c>
    </row>
    <row r="76" spans="1:25" ht="15.95" customHeight="1" x14ac:dyDescent="0.25">
      <c r="A76" s="32">
        <v>83</v>
      </c>
      <c r="B76" s="10" t="s">
        <v>170</v>
      </c>
      <c r="C76" s="30" t="s">
        <v>129</v>
      </c>
      <c r="D76" s="33" t="s">
        <v>44</v>
      </c>
      <c r="E76" s="34">
        <v>15</v>
      </c>
      <c r="F76" s="14">
        <v>70717.800000000017</v>
      </c>
      <c r="G76" s="14">
        <v>63080.99999999992</v>
      </c>
      <c r="H76" s="14">
        <v>60019.399999999972</v>
      </c>
      <c r="I76" s="14">
        <v>32894.999999999993</v>
      </c>
      <c r="J76" s="14">
        <v>7086.4000000002034</v>
      </c>
      <c r="K76" s="14">
        <v>6578.9999999996871</v>
      </c>
      <c r="L76" s="14">
        <v>6252.1999999999844</v>
      </c>
      <c r="M76" s="14">
        <v>6432.8000000000156</v>
      </c>
      <c r="N76" s="15">
        <v>6424.200000000219</v>
      </c>
      <c r="O76" s="15">
        <v>31209.399999999965</v>
      </c>
      <c r="P76" s="14">
        <v>76213.199999999895</v>
      </c>
      <c r="Q76" s="14">
        <v>71629.399999999965</v>
      </c>
      <c r="R76" s="16">
        <f t="shared" si="7"/>
        <v>0.33558295071931421</v>
      </c>
      <c r="S76" s="17">
        <f t="shared" si="8"/>
        <v>438539.79999999981</v>
      </c>
      <c r="U76" s="18">
        <v>121</v>
      </c>
      <c r="V76" s="8">
        <f t="shared" si="12"/>
        <v>1306800</v>
      </c>
      <c r="W76" s="19">
        <f t="shared" si="9"/>
        <v>-1300367.2</v>
      </c>
      <c r="X76" s="20">
        <f t="shared" si="10"/>
        <v>-11391216672</v>
      </c>
      <c r="Y76" s="8">
        <f t="shared" si="11"/>
        <v>438539.79999999981</v>
      </c>
    </row>
    <row r="77" spans="1:25" ht="15.95" customHeight="1" x14ac:dyDescent="0.25">
      <c r="A77" s="32">
        <v>85</v>
      </c>
      <c r="B77" s="10" t="s">
        <v>171</v>
      </c>
      <c r="C77" s="21" t="s">
        <v>172</v>
      </c>
      <c r="D77" s="33" t="s">
        <v>25</v>
      </c>
      <c r="E77" s="34">
        <v>18</v>
      </c>
      <c r="F77" s="14">
        <v>146148.39999999964</v>
      </c>
      <c r="G77" s="14">
        <v>116254.80000000025</v>
      </c>
      <c r="H77" s="14">
        <v>87040.60000000002</v>
      </c>
      <c r="I77" s="14">
        <v>54928.199999999903</v>
      </c>
      <c r="J77" s="14">
        <v>24802.400000000122</v>
      </c>
      <c r="K77" s="14">
        <v>20502.400000000125</v>
      </c>
      <c r="L77" s="14">
        <v>19005.999999999531</v>
      </c>
      <c r="M77" s="14">
        <v>18894.200000000219</v>
      </c>
      <c r="N77" s="15">
        <v>19221.000000000313</v>
      </c>
      <c r="O77" s="15">
        <v>37590.600000000028</v>
      </c>
      <c r="P77" s="14">
        <v>115067.99999999937</v>
      </c>
      <c r="Q77" s="14">
        <v>132431.40000000061</v>
      </c>
      <c r="R77" s="16">
        <f t="shared" si="7"/>
        <v>0.50497908376696266</v>
      </c>
      <c r="S77" s="17">
        <f t="shared" si="8"/>
        <v>791888.00000000023</v>
      </c>
      <c r="U77" s="18">
        <v>121</v>
      </c>
      <c r="V77" s="8">
        <f t="shared" si="12"/>
        <v>1568160</v>
      </c>
      <c r="W77" s="19">
        <f t="shared" si="9"/>
        <v>-1549265.7999999998</v>
      </c>
      <c r="X77" s="20">
        <f t="shared" si="10"/>
        <v>-13571568407.999998</v>
      </c>
      <c r="Y77" s="8">
        <f t="shared" si="11"/>
        <v>791888.00000000023</v>
      </c>
    </row>
    <row r="78" spans="1:25" ht="15.95" customHeight="1" x14ac:dyDescent="0.25">
      <c r="A78" s="32">
        <v>86</v>
      </c>
      <c r="B78" s="10" t="s">
        <v>173</v>
      </c>
      <c r="C78" s="21" t="s">
        <v>174</v>
      </c>
      <c r="D78" s="33" t="s">
        <v>87</v>
      </c>
      <c r="E78" s="34">
        <v>2.5</v>
      </c>
      <c r="F78" s="14">
        <v>17133.78</v>
      </c>
      <c r="G78" s="14">
        <v>12349.6</v>
      </c>
      <c r="H78" s="14">
        <v>10688.08</v>
      </c>
      <c r="I78" s="14">
        <v>6954.82</v>
      </c>
      <c r="J78" s="14">
        <v>3772.82</v>
      </c>
      <c r="K78" s="14">
        <v>3204.36</v>
      </c>
      <c r="L78" s="14">
        <v>3050.42</v>
      </c>
      <c r="M78" s="14">
        <v>2997.96</v>
      </c>
      <c r="N78" s="15">
        <v>3240.48</v>
      </c>
      <c r="O78" s="15">
        <v>4598.42</v>
      </c>
      <c r="P78" s="14">
        <v>10520.38</v>
      </c>
      <c r="Q78" s="14">
        <v>15044.84</v>
      </c>
      <c r="R78" s="16">
        <f t="shared" si="7"/>
        <v>0.4295498622589532</v>
      </c>
      <c r="S78" s="17">
        <f t="shared" si="8"/>
        <v>93555.96</v>
      </c>
      <c r="U78" s="18">
        <v>121</v>
      </c>
      <c r="V78" s="8">
        <f t="shared" si="12"/>
        <v>217800</v>
      </c>
      <c r="W78" s="19">
        <f t="shared" si="9"/>
        <v>-214802.04</v>
      </c>
      <c r="X78" s="20">
        <f t="shared" si="10"/>
        <v>-1881665870.4000001</v>
      </c>
      <c r="Y78" s="8">
        <f t="shared" si="11"/>
        <v>93555.96</v>
      </c>
    </row>
    <row r="79" spans="1:25" ht="15.95" customHeight="1" x14ac:dyDescent="0.25">
      <c r="A79" s="32">
        <v>87</v>
      </c>
      <c r="B79" s="10" t="s">
        <v>175</v>
      </c>
      <c r="C79" s="21" t="s">
        <v>174</v>
      </c>
      <c r="D79" s="33" t="s">
        <v>87</v>
      </c>
      <c r="E79" s="34">
        <v>5</v>
      </c>
      <c r="F79" s="14">
        <v>12692.74</v>
      </c>
      <c r="G79" s="14">
        <v>8451.2199999999993</v>
      </c>
      <c r="H79" s="14">
        <v>3841.62</v>
      </c>
      <c r="I79" s="14">
        <v>213.28</v>
      </c>
      <c r="J79" s="14">
        <v>693.16</v>
      </c>
      <c r="K79" s="14">
        <v>0</v>
      </c>
      <c r="L79" s="26">
        <v>0</v>
      </c>
      <c r="M79" s="14">
        <v>0</v>
      </c>
      <c r="N79" s="14">
        <v>0</v>
      </c>
      <c r="O79" s="15">
        <v>0</v>
      </c>
      <c r="P79" s="14">
        <v>1177.3399999999999</v>
      </c>
      <c r="Q79" s="14">
        <v>13620.68</v>
      </c>
      <c r="R79" s="16">
        <f t="shared" si="7"/>
        <v>9.3411478420569322E-2</v>
      </c>
      <c r="S79" s="17">
        <f t="shared" si="8"/>
        <v>40690.039999999994</v>
      </c>
      <c r="U79" s="18">
        <v>121</v>
      </c>
      <c r="V79" s="8">
        <f t="shared" si="12"/>
        <v>435600</v>
      </c>
      <c r="W79" s="19">
        <f t="shared" si="9"/>
        <v>-435600</v>
      </c>
      <c r="X79" s="20"/>
    </row>
    <row r="80" spans="1:25" ht="15.95" customHeight="1" x14ac:dyDescent="0.25">
      <c r="A80" s="32">
        <v>88</v>
      </c>
      <c r="B80" s="10" t="s">
        <v>176</v>
      </c>
      <c r="C80" s="21" t="s">
        <v>174</v>
      </c>
      <c r="D80" s="33" t="s">
        <v>87</v>
      </c>
      <c r="E80" s="34">
        <v>7</v>
      </c>
      <c r="F80" s="14">
        <v>32244.84</v>
      </c>
      <c r="G80" s="14">
        <v>25975.439999999999</v>
      </c>
      <c r="H80" s="14">
        <v>18384.22</v>
      </c>
      <c r="I80" s="14">
        <v>9331.86</v>
      </c>
      <c r="J80" s="14">
        <v>3613.72</v>
      </c>
      <c r="K80" s="14">
        <v>3015.16</v>
      </c>
      <c r="L80" s="26">
        <v>2675.46</v>
      </c>
      <c r="M80" s="14">
        <v>2771.7799999999997</v>
      </c>
      <c r="N80" s="14">
        <v>2870.68</v>
      </c>
      <c r="O80" s="15">
        <v>6693.38</v>
      </c>
      <c r="P80" s="14">
        <v>24505.7</v>
      </c>
      <c r="Q80" s="14">
        <v>33708.559999999998</v>
      </c>
      <c r="R80" s="16">
        <f t="shared" si="7"/>
        <v>0.27185950413223142</v>
      </c>
      <c r="S80" s="17">
        <f t="shared" si="8"/>
        <v>165790.80000000002</v>
      </c>
      <c r="U80" s="18">
        <v>121</v>
      </c>
      <c r="V80" s="8">
        <f t="shared" si="12"/>
        <v>609840</v>
      </c>
      <c r="W80" s="19">
        <f t="shared" si="9"/>
        <v>-607068.22</v>
      </c>
      <c r="X80" s="20"/>
    </row>
    <row r="81" spans="1:25" ht="15.95" customHeight="1" x14ac:dyDescent="0.25">
      <c r="A81" s="32">
        <v>89</v>
      </c>
      <c r="B81" s="10" t="s">
        <v>177</v>
      </c>
      <c r="C81" s="21" t="s">
        <v>178</v>
      </c>
      <c r="D81" s="33" t="s">
        <v>25</v>
      </c>
      <c r="E81" s="34">
        <v>4</v>
      </c>
      <c r="F81" s="14">
        <v>16018.36</v>
      </c>
      <c r="G81" s="14">
        <v>14939.92</v>
      </c>
      <c r="H81" s="14">
        <v>12071.82</v>
      </c>
      <c r="I81" s="14">
        <v>4982.84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5">
        <v>1831.8</v>
      </c>
      <c r="P81" s="14">
        <v>14377.48</v>
      </c>
      <c r="Q81" s="14">
        <v>16729.579999999998</v>
      </c>
      <c r="R81" s="16">
        <f t="shared" si="7"/>
        <v>0.23229970156106522</v>
      </c>
      <c r="S81" s="17">
        <f t="shared" si="8"/>
        <v>80951.8</v>
      </c>
      <c r="U81" s="18">
        <v>121</v>
      </c>
      <c r="V81" s="8">
        <f t="shared" si="12"/>
        <v>348480</v>
      </c>
      <c r="W81" s="19">
        <f t="shared" si="9"/>
        <v>-348480</v>
      </c>
      <c r="X81" s="20"/>
    </row>
    <row r="82" spans="1:25" ht="15.95" customHeight="1" x14ac:dyDescent="0.25">
      <c r="A82" s="32">
        <v>91</v>
      </c>
      <c r="B82" s="10" t="s">
        <v>179</v>
      </c>
      <c r="C82" s="21" t="s">
        <v>180</v>
      </c>
      <c r="D82" s="33" t="s">
        <v>25</v>
      </c>
      <c r="E82" s="13">
        <v>0.25</v>
      </c>
      <c r="F82" s="14">
        <v>2794.14</v>
      </c>
      <c r="G82" s="14">
        <v>2153.44</v>
      </c>
      <c r="H82" s="14">
        <v>1687.32</v>
      </c>
      <c r="I82" s="14">
        <v>1071.56</v>
      </c>
      <c r="J82" s="14">
        <v>245.96</v>
      </c>
      <c r="K82" s="14">
        <v>138.46</v>
      </c>
      <c r="L82" s="14">
        <v>93.74</v>
      </c>
      <c r="M82" s="14">
        <v>94.6</v>
      </c>
      <c r="N82" s="14">
        <v>102.34</v>
      </c>
      <c r="O82" s="14">
        <v>464.4</v>
      </c>
      <c r="P82" s="14">
        <v>1876.52</v>
      </c>
      <c r="Q82" s="14">
        <v>2371.88</v>
      </c>
      <c r="R82" s="16">
        <f t="shared" si="7"/>
        <v>0.60121028466483017</v>
      </c>
      <c r="S82" s="17">
        <f t="shared" si="8"/>
        <v>13094.36</v>
      </c>
      <c r="U82" s="18">
        <v>121</v>
      </c>
      <c r="V82" s="8">
        <f t="shared" si="12"/>
        <v>21780</v>
      </c>
      <c r="W82" s="19">
        <f t="shared" si="9"/>
        <v>-21685.4</v>
      </c>
      <c r="X82" s="20"/>
    </row>
    <row r="83" spans="1:25" ht="15.75" x14ac:dyDescent="0.25">
      <c r="A83" s="35">
        <v>100</v>
      </c>
      <c r="B83" s="10" t="s">
        <v>181</v>
      </c>
      <c r="C83" s="21" t="s">
        <v>182</v>
      </c>
      <c r="D83" s="33" t="s">
        <v>44</v>
      </c>
      <c r="E83" s="13">
        <v>0.66600000000000004</v>
      </c>
      <c r="F83" s="14">
        <v>2595.48</v>
      </c>
      <c r="G83" s="14">
        <v>2242.02</v>
      </c>
      <c r="H83" s="14">
        <v>1885.12</v>
      </c>
      <c r="I83" s="14">
        <v>886.66</v>
      </c>
      <c r="J83" s="14">
        <v>566.74</v>
      </c>
      <c r="K83" s="14">
        <v>0</v>
      </c>
      <c r="L83" s="14">
        <v>0</v>
      </c>
      <c r="M83" s="14">
        <v>0</v>
      </c>
      <c r="N83" s="14">
        <v>0</v>
      </c>
      <c r="O83" s="15">
        <v>792.92</v>
      </c>
      <c r="P83" s="14">
        <v>1441.36</v>
      </c>
      <c r="Q83" s="14">
        <v>2089.8000000000002</v>
      </c>
      <c r="R83" s="16">
        <f t="shared" si="7"/>
        <v>0.21543754498299952</v>
      </c>
      <c r="S83" s="17">
        <f t="shared" si="8"/>
        <v>12500.099999999999</v>
      </c>
      <c r="U83" s="18">
        <v>121</v>
      </c>
      <c r="V83" s="8">
        <f t="shared" si="12"/>
        <v>58021.919999999998</v>
      </c>
      <c r="W83" s="19">
        <f t="shared" si="9"/>
        <v>-58021.919999999998</v>
      </c>
      <c r="X83" s="20"/>
    </row>
    <row r="84" spans="1:25" ht="15.75" x14ac:dyDescent="0.25">
      <c r="A84" s="32">
        <v>105383</v>
      </c>
      <c r="B84" s="10" t="s">
        <v>181</v>
      </c>
      <c r="C84" s="21" t="s">
        <v>182</v>
      </c>
      <c r="D84" s="33" t="s">
        <v>44</v>
      </c>
      <c r="E84" s="13">
        <v>0.66600000000000004</v>
      </c>
      <c r="F84" s="14">
        <v>2151.7199999999998</v>
      </c>
      <c r="G84" s="14">
        <v>1222.06</v>
      </c>
      <c r="H84" s="14">
        <v>504.82</v>
      </c>
      <c r="I84" s="14">
        <v>911.6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5">
        <v>0.86</v>
      </c>
      <c r="P84" s="14">
        <v>1801.7</v>
      </c>
      <c r="Q84" s="14">
        <v>2442.4</v>
      </c>
      <c r="R84" s="16">
        <f t="shared" si="7"/>
        <v>0.15571976935613299</v>
      </c>
      <c r="S84" s="17">
        <f t="shared" si="8"/>
        <v>9035.16</v>
      </c>
      <c r="U84" s="18">
        <v>121</v>
      </c>
      <c r="V84" s="8">
        <f t="shared" si="12"/>
        <v>58021.919999999998</v>
      </c>
      <c r="W84" s="19">
        <f t="shared" si="9"/>
        <v>-58021.919999999998</v>
      </c>
      <c r="X84" s="20"/>
    </row>
    <row r="85" spans="1:25" ht="15.95" customHeight="1" x14ac:dyDescent="0.25">
      <c r="A85" s="32">
        <v>102</v>
      </c>
      <c r="B85" s="10" t="s">
        <v>183</v>
      </c>
      <c r="C85" s="21" t="s">
        <v>184</v>
      </c>
      <c r="D85" s="33" t="s">
        <v>25</v>
      </c>
      <c r="E85" s="13">
        <v>6</v>
      </c>
      <c r="F85" s="14">
        <v>36433.9</v>
      </c>
      <c r="G85" s="14">
        <v>27994.720000000001</v>
      </c>
      <c r="H85" s="14">
        <v>20724.28</v>
      </c>
      <c r="I85" s="14">
        <v>13088.34</v>
      </c>
      <c r="J85" s="14">
        <v>921.06</v>
      </c>
      <c r="K85" s="14">
        <v>0</v>
      </c>
      <c r="L85" s="14">
        <v>0</v>
      </c>
      <c r="M85" s="14">
        <v>0</v>
      </c>
      <c r="N85" s="14">
        <v>0</v>
      </c>
      <c r="O85" s="14">
        <v>4987.1400000000003</v>
      </c>
      <c r="P85" s="14">
        <v>29183.239999999998</v>
      </c>
      <c r="Q85" s="14">
        <v>34773.24</v>
      </c>
      <c r="R85" s="16">
        <f t="shared" si="7"/>
        <v>0.32159840832568104</v>
      </c>
      <c r="S85" s="17">
        <f t="shared" si="8"/>
        <v>168105.91999999998</v>
      </c>
      <c r="U85" s="18">
        <v>121</v>
      </c>
      <c r="V85" s="8">
        <f t="shared" si="12"/>
        <v>522720</v>
      </c>
      <c r="W85" s="19">
        <f t="shared" si="9"/>
        <v>-522720</v>
      </c>
      <c r="X85" s="20"/>
    </row>
    <row r="86" spans="1:25" ht="15.95" customHeight="1" x14ac:dyDescent="0.25">
      <c r="A86" s="32">
        <v>103</v>
      </c>
      <c r="B86" s="10" t="s">
        <v>185</v>
      </c>
      <c r="C86" s="21" t="s">
        <v>186</v>
      </c>
      <c r="D86" s="33" t="s">
        <v>25</v>
      </c>
      <c r="E86" s="34">
        <v>3.5</v>
      </c>
      <c r="F86" s="14">
        <v>16745.060000000001</v>
      </c>
      <c r="G86" s="14">
        <v>13010.08</v>
      </c>
      <c r="H86" s="14">
        <v>9979.44</v>
      </c>
      <c r="I86" s="14">
        <v>6837.86</v>
      </c>
      <c r="J86" s="14">
        <v>2193.86</v>
      </c>
      <c r="K86" s="14">
        <v>159.1</v>
      </c>
      <c r="L86" s="14">
        <v>0</v>
      </c>
      <c r="M86" s="14">
        <v>0</v>
      </c>
      <c r="N86" s="14">
        <v>0</v>
      </c>
      <c r="O86" s="15">
        <v>1720.86</v>
      </c>
      <c r="P86" s="14">
        <v>11726.1</v>
      </c>
      <c r="Q86" s="14">
        <v>13993.06</v>
      </c>
      <c r="R86" s="16">
        <f t="shared" si="7"/>
        <v>0.25044411648957104</v>
      </c>
      <c r="S86" s="17">
        <f t="shared" si="8"/>
        <v>76365.42</v>
      </c>
      <c r="U86" s="18">
        <v>121</v>
      </c>
      <c r="V86" s="8">
        <f t="shared" si="12"/>
        <v>304920</v>
      </c>
      <c r="W86" s="19">
        <f t="shared" si="9"/>
        <v>-304920</v>
      </c>
      <c r="X86" s="20"/>
    </row>
    <row r="87" spans="1:25" ht="15.95" customHeight="1" x14ac:dyDescent="0.25">
      <c r="A87" s="32">
        <v>104</v>
      </c>
      <c r="B87" s="10" t="s">
        <v>187</v>
      </c>
      <c r="C87" s="21" t="s">
        <v>188</v>
      </c>
      <c r="D87" s="33" t="s">
        <v>44</v>
      </c>
      <c r="E87" s="34">
        <v>8</v>
      </c>
      <c r="F87" s="14">
        <v>17442.52</v>
      </c>
      <c r="G87" s="14">
        <v>16669.38</v>
      </c>
      <c r="H87" s="14">
        <v>14018.86</v>
      </c>
      <c r="I87" s="14">
        <v>11202.36</v>
      </c>
      <c r="J87" s="14">
        <v>2071.7399999999998</v>
      </c>
      <c r="K87" s="14">
        <v>1326.12</v>
      </c>
      <c r="L87" s="14">
        <v>1321.82</v>
      </c>
      <c r="M87" s="14">
        <v>1316.66</v>
      </c>
      <c r="N87" s="14">
        <v>1337.3</v>
      </c>
      <c r="O87" s="15">
        <v>6245.32</v>
      </c>
      <c r="P87" s="14">
        <v>15182.44</v>
      </c>
      <c r="Q87" s="14">
        <v>14421.34</v>
      </c>
      <c r="R87" s="16">
        <f t="shared" si="7"/>
        <v>0.14714741161616163</v>
      </c>
      <c r="S87" s="17">
        <f t="shared" si="8"/>
        <v>102555.86000000002</v>
      </c>
      <c r="U87" s="18">
        <v>121</v>
      </c>
      <c r="V87" s="8">
        <f t="shared" si="12"/>
        <v>696960</v>
      </c>
      <c r="W87" s="19">
        <f t="shared" si="9"/>
        <v>-695643.34</v>
      </c>
      <c r="X87" s="20"/>
    </row>
    <row r="88" spans="1:25" ht="15.95" customHeight="1" x14ac:dyDescent="0.25">
      <c r="A88" s="32">
        <v>105</v>
      </c>
      <c r="B88" s="10" t="s">
        <v>189</v>
      </c>
      <c r="C88" s="21" t="s">
        <v>190</v>
      </c>
      <c r="D88" s="33" t="s">
        <v>25</v>
      </c>
      <c r="E88" s="34">
        <v>8</v>
      </c>
      <c r="F88" s="14">
        <v>49897.199999999983</v>
      </c>
      <c r="G88" s="14">
        <v>39843.800000000127</v>
      </c>
      <c r="H88" s="14">
        <v>29988.199999999906</v>
      </c>
      <c r="I88" s="14">
        <v>11867.999999999962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5">
        <v>4360.2000000001408</v>
      </c>
      <c r="P88" s="14">
        <v>37289.599999999911</v>
      </c>
      <c r="Q88" s="14">
        <v>45665.99999999992</v>
      </c>
      <c r="R88" s="16">
        <f t="shared" si="7"/>
        <v>0.3140969352617079</v>
      </c>
      <c r="S88" s="17">
        <f t="shared" si="8"/>
        <v>218912.99999999994</v>
      </c>
      <c r="U88" s="18">
        <v>121</v>
      </c>
      <c r="V88" s="8">
        <f t="shared" si="12"/>
        <v>696960</v>
      </c>
      <c r="W88" s="19">
        <f t="shared" si="9"/>
        <v>-696960</v>
      </c>
      <c r="X88" s="20"/>
    </row>
    <row r="89" spans="1:25" ht="15.95" customHeight="1" x14ac:dyDescent="0.25">
      <c r="A89" s="32">
        <v>106</v>
      </c>
      <c r="B89" s="10" t="s">
        <v>191</v>
      </c>
      <c r="C89" s="21" t="s">
        <v>192</v>
      </c>
      <c r="D89" s="33" t="s">
        <v>44</v>
      </c>
      <c r="E89" s="34">
        <v>3.6669999999999998</v>
      </c>
      <c r="F89" s="14">
        <v>11112.92</v>
      </c>
      <c r="G89" s="14">
        <v>10198.74</v>
      </c>
      <c r="H89" s="14">
        <v>7472.54</v>
      </c>
      <c r="I89" s="14">
        <v>3188.02</v>
      </c>
      <c r="J89" s="14">
        <v>103.2</v>
      </c>
      <c r="K89" s="14">
        <v>0</v>
      </c>
      <c r="L89" s="14">
        <v>0</v>
      </c>
      <c r="M89" s="14">
        <v>0</v>
      </c>
      <c r="N89" s="14">
        <v>0</v>
      </c>
      <c r="O89" s="15">
        <v>1825.78</v>
      </c>
      <c r="P89" s="14">
        <v>7206.8</v>
      </c>
      <c r="Q89" s="14">
        <v>9863.34</v>
      </c>
      <c r="R89" s="16">
        <f t="shared" si="7"/>
        <v>0.15955017112143327</v>
      </c>
      <c r="S89" s="17">
        <f t="shared" si="8"/>
        <v>50971.340000000011</v>
      </c>
      <c r="U89" s="18">
        <v>121</v>
      </c>
      <c r="V89" s="8">
        <f t="shared" si="12"/>
        <v>319469.03999999998</v>
      </c>
      <c r="W89" s="19">
        <f t="shared" si="9"/>
        <v>-319469.03999999998</v>
      </c>
      <c r="X89" s="20"/>
    </row>
    <row r="90" spans="1:25" ht="15.95" customHeight="1" x14ac:dyDescent="0.25">
      <c r="A90" s="36">
        <v>105989</v>
      </c>
      <c r="B90" s="10" t="s">
        <v>193</v>
      </c>
      <c r="C90" s="21" t="s">
        <v>194</v>
      </c>
      <c r="D90" s="33" t="s">
        <v>25</v>
      </c>
      <c r="E90" s="13">
        <v>0.25</v>
      </c>
      <c r="F90" s="14">
        <v>1540.26</v>
      </c>
      <c r="G90" s="14">
        <v>1141.22</v>
      </c>
      <c r="H90" s="14">
        <v>872.9</v>
      </c>
      <c r="I90" s="14">
        <v>350.02</v>
      </c>
      <c r="J90" s="14">
        <v>362.92</v>
      </c>
      <c r="K90" s="14">
        <v>215</v>
      </c>
      <c r="L90" s="14">
        <v>346.58</v>
      </c>
      <c r="M90" s="14">
        <v>258</v>
      </c>
      <c r="N90" s="26">
        <v>294.12</v>
      </c>
      <c r="O90" s="26">
        <v>614.9</v>
      </c>
      <c r="P90" s="14">
        <v>556.41999999999996</v>
      </c>
      <c r="Q90" s="14">
        <v>544.38</v>
      </c>
      <c r="R90" s="16">
        <f t="shared" si="7"/>
        <v>0.32583654729109274</v>
      </c>
      <c r="S90" s="17">
        <f t="shared" si="8"/>
        <v>7096.7199999999993</v>
      </c>
      <c r="U90" s="18">
        <v>121</v>
      </c>
      <c r="V90" s="8">
        <f>(E90*30*24)*U92</f>
        <v>21780</v>
      </c>
      <c r="W90" s="19">
        <f t="shared" si="9"/>
        <v>-21522</v>
      </c>
      <c r="X90" s="20"/>
    </row>
    <row r="91" spans="1:25" ht="15.95" customHeight="1" x14ac:dyDescent="0.25">
      <c r="A91" s="36">
        <v>109932</v>
      </c>
      <c r="B91" s="10" t="s">
        <v>195</v>
      </c>
      <c r="C91" s="30" t="s">
        <v>129</v>
      </c>
      <c r="D91" s="33" t="s">
        <v>44</v>
      </c>
      <c r="E91" s="13">
        <v>14</v>
      </c>
      <c r="F91" s="14">
        <v>13820.199999999995</v>
      </c>
      <c r="G91" s="14">
        <v>15634.800000000005</v>
      </c>
      <c r="H91" s="14">
        <v>13149.400000000018</v>
      </c>
      <c r="I91" s="14">
        <v>5400.7999999999765</v>
      </c>
      <c r="J91" s="14">
        <v>7370.2000000000435</v>
      </c>
      <c r="K91" s="14">
        <v>3061.5999999999526</v>
      </c>
      <c r="L91" s="14">
        <v>1367.4000000000271</v>
      </c>
      <c r="M91" s="14">
        <v>1633.9999999999804</v>
      </c>
      <c r="N91" s="26">
        <v>1169.6000000000117</v>
      </c>
      <c r="O91" s="26">
        <v>86.00000000001954</v>
      </c>
      <c r="P91" s="14">
        <v>12426.999999999942</v>
      </c>
      <c r="Q91" s="14">
        <v>17294.600000000009</v>
      </c>
      <c r="R91" s="16"/>
      <c r="S91" s="17"/>
      <c r="U91" s="18">
        <v>121</v>
      </c>
      <c r="W91" s="19"/>
      <c r="X91" s="20"/>
    </row>
    <row r="92" spans="1:25" ht="15.95" customHeight="1" x14ac:dyDescent="0.25">
      <c r="A92" s="32">
        <v>109</v>
      </c>
      <c r="B92" s="10" t="s">
        <v>196</v>
      </c>
      <c r="C92" s="21" t="s">
        <v>197</v>
      </c>
      <c r="D92" s="33" t="s">
        <v>198</v>
      </c>
      <c r="E92" s="13">
        <v>14</v>
      </c>
      <c r="F92" s="14">
        <v>51212.999999999956</v>
      </c>
      <c r="G92" s="14">
        <v>40333.999999999985</v>
      </c>
      <c r="H92" s="14">
        <v>29360.399999999987</v>
      </c>
      <c r="I92" s="14">
        <v>20063.800000000036</v>
      </c>
      <c r="J92" s="14">
        <v>2468.2000000000039</v>
      </c>
      <c r="K92" s="14">
        <v>911.59999999995296</v>
      </c>
      <c r="L92" s="14">
        <v>903.00000000005866</v>
      </c>
      <c r="M92" s="14">
        <v>860</v>
      </c>
      <c r="N92" s="15">
        <v>808.39999999994916</v>
      </c>
      <c r="O92" s="15">
        <v>4996.6000000000504</v>
      </c>
      <c r="P92" s="14">
        <v>34580.599999999933</v>
      </c>
      <c r="Q92" s="14">
        <v>45322.000000000036</v>
      </c>
      <c r="R92" s="16">
        <f t="shared" ref="R92:R123" si="13">S92/V92</f>
        <v>0.19006755870392231</v>
      </c>
      <c r="S92" s="17">
        <f t="shared" si="8"/>
        <v>231821.59999999995</v>
      </c>
      <c r="U92" s="18">
        <v>121</v>
      </c>
      <c r="V92" s="8">
        <f t="shared" ref="V92:V122" si="14">(E92*30*24)*U93</f>
        <v>1219680</v>
      </c>
      <c r="W92" s="19">
        <f t="shared" si="9"/>
        <v>-1218820</v>
      </c>
      <c r="X92" s="20"/>
    </row>
    <row r="93" spans="1:25" ht="15.95" customHeight="1" x14ac:dyDescent="0.25">
      <c r="A93" s="32">
        <v>110</v>
      </c>
      <c r="B93" s="10" t="s">
        <v>199</v>
      </c>
      <c r="C93" s="21" t="s">
        <v>197</v>
      </c>
      <c r="D93" s="33" t="s">
        <v>198</v>
      </c>
      <c r="E93" s="13">
        <v>0</v>
      </c>
      <c r="F93" s="14">
        <v>53474.800000000054</v>
      </c>
      <c r="G93" s="14">
        <v>42406.599999999955</v>
      </c>
      <c r="H93" s="14">
        <v>32301.600000000151</v>
      </c>
      <c r="I93" s="14">
        <v>13071.999999999844</v>
      </c>
      <c r="J93" s="14">
        <v>6630.6000000000313</v>
      </c>
      <c r="K93" s="14">
        <v>6802.6000000000704</v>
      </c>
      <c r="L93" s="14">
        <v>5271.7999999998983</v>
      </c>
      <c r="M93" s="14">
        <v>5091.2000000000626</v>
      </c>
      <c r="N93" s="15">
        <v>6131.800000000093</v>
      </c>
      <c r="O93" s="15">
        <v>13149.399999999969</v>
      </c>
      <c r="P93" s="14">
        <v>36524.200000000019</v>
      </c>
      <c r="Q93" s="14">
        <v>45751.999999999847</v>
      </c>
      <c r="R93" s="16" t="e">
        <f t="shared" si="13"/>
        <v>#DIV/0!</v>
      </c>
      <c r="S93" s="17">
        <f t="shared" si="8"/>
        <v>266608.59999999998</v>
      </c>
      <c r="U93" s="18">
        <v>121</v>
      </c>
      <c r="V93" s="8">
        <f t="shared" si="14"/>
        <v>0</v>
      </c>
      <c r="W93" s="19">
        <f t="shared" si="9"/>
        <v>5091.2000000000626</v>
      </c>
      <c r="X93" s="20"/>
    </row>
    <row r="94" spans="1:25" ht="15.95" customHeight="1" x14ac:dyDescent="0.25">
      <c r="A94" s="32">
        <v>112</v>
      </c>
      <c r="B94" s="10" t="s">
        <v>200</v>
      </c>
      <c r="C94" s="21" t="s">
        <v>197</v>
      </c>
      <c r="D94" s="33" t="s">
        <v>198</v>
      </c>
      <c r="E94" s="13">
        <v>15</v>
      </c>
      <c r="F94" s="14">
        <v>107637.59999999987</v>
      </c>
      <c r="G94" s="14">
        <v>91633.000000000146</v>
      </c>
      <c r="H94" s="14">
        <v>77313.99999999968</v>
      </c>
      <c r="I94" s="14">
        <v>60397.800000000017</v>
      </c>
      <c r="J94" s="14">
        <v>2924.0000000000782</v>
      </c>
      <c r="K94" s="14">
        <v>3233.6000000001877</v>
      </c>
      <c r="L94" s="14">
        <v>6372.5999999998749</v>
      </c>
      <c r="M94" s="37">
        <v>5976.9999999998427</v>
      </c>
      <c r="N94" s="15">
        <v>6183.4000000000469</v>
      </c>
      <c r="O94" s="15">
        <v>29446.400000000202</v>
      </c>
      <c r="P94" s="14">
        <v>86386.99999999984</v>
      </c>
      <c r="Q94" s="14">
        <v>84916.400000000212</v>
      </c>
      <c r="R94" s="16">
        <f t="shared" si="13"/>
        <v>0.43038169574533214</v>
      </c>
      <c r="S94" s="17">
        <f t="shared" si="8"/>
        <v>562422.80000000005</v>
      </c>
      <c r="U94" s="18">
        <v>121</v>
      </c>
      <c r="V94" s="8">
        <f t="shared" si="14"/>
        <v>1306800</v>
      </c>
      <c r="W94" s="19">
        <f t="shared" si="9"/>
        <v>-1300823.0000000002</v>
      </c>
      <c r="X94" s="20"/>
    </row>
    <row r="95" spans="1:25" ht="15.95" customHeight="1" x14ac:dyDescent="0.25">
      <c r="A95" s="32">
        <v>113</v>
      </c>
      <c r="B95" s="10" t="s">
        <v>201</v>
      </c>
      <c r="C95" s="21" t="s">
        <v>202</v>
      </c>
      <c r="D95" s="33" t="s">
        <v>25</v>
      </c>
      <c r="E95" s="13">
        <v>5</v>
      </c>
      <c r="F95" s="14">
        <v>40772.599999999875</v>
      </c>
      <c r="G95" s="14">
        <v>30323.599999999991</v>
      </c>
      <c r="H95" s="14">
        <v>26574.000000000076</v>
      </c>
      <c r="I95" s="14">
        <v>21112.99999999996</v>
      </c>
      <c r="J95" s="14">
        <v>5495.400000000086</v>
      </c>
      <c r="K95" s="14">
        <v>4712.8000000000156</v>
      </c>
      <c r="L95" s="14">
        <v>4274.2000000000235</v>
      </c>
      <c r="M95" s="14">
        <v>4325.7999999999765</v>
      </c>
      <c r="N95" s="15">
        <v>4738.5999999999922</v>
      </c>
      <c r="O95" s="15">
        <v>11928.199999999906</v>
      </c>
      <c r="P95" s="14">
        <v>29790.400000000089</v>
      </c>
      <c r="Q95" s="14">
        <v>35182.599999999875</v>
      </c>
      <c r="R95" s="16">
        <f t="shared" si="13"/>
        <v>0.50328558310376459</v>
      </c>
      <c r="S95" s="17">
        <f t="shared" si="8"/>
        <v>219231.19999999984</v>
      </c>
      <c r="U95" s="18">
        <v>121</v>
      </c>
      <c r="V95" s="8">
        <f t="shared" si="14"/>
        <v>435600</v>
      </c>
      <c r="W95" s="19">
        <f t="shared" si="9"/>
        <v>-431274.2</v>
      </c>
      <c r="X95" s="20"/>
    </row>
    <row r="96" spans="1:25" ht="15.95" customHeight="1" x14ac:dyDescent="0.25">
      <c r="A96" s="32">
        <v>114</v>
      </c>
      <c r="B96" s="10" t="s">
        <v>203</v>
      </c>
      <c r="C96" s="21" t="s">
        <v>204</v>
      </c>
      <c r="D96" s="33" t="s">
        <v>25</v>
      </c>
      <c r="E96" s="13"/>
      <c r="F96" s="14">
        <v>428.28</v>
      </c>
      <c r="G96" s="14" t="s">
        <v>142</v>
      </c>
      <c r="H96" s="14" t="s">
        <v>142</v>
      </c>
      <c r="I96" s="14" t="s">
        <v>142</v>
      </c>
      <c r="J96" s="14" t="s">
        <v>142</v>
      </c>
      <c r="K96" s="14" t="s">
        <v>142</v>
      </c>
      <c r="L96" s="14" t="s">
        <v>142</v>
      </c>
      <c r="M96" s="14" t="s">
        <v>142</v>
      </c>
      <c r="N96" s="14" t="s">
        <v>142</v>
      </c>
      <c r="O96" s="31" t="s">
        <v>142</v>
      </c>
      <c r="P96" s="31" t="s">
        <v>142</v>
      </c>
      <c r="Q96" s="31" t="s">
        <v>142</v>
      </c>
      <c r="R96" s="16" t="e">
        <f t="shared" si="13"/>
        <v>#DIV/0!</v>
      </c>
      <c r="S96" s="17">
        <f t="shared" si="8"/>
        <v>428.28</v>
      </c>
      <c r="U96" s="18">
        <v>121</v>
      </c>
      <c r="V96" s="8">
        <f t="shared" si="14"/>
        <v>0</v>
      </c>
      <c r="W96" s="19" t="e">
        <f t="shared" si="9"/>
        <v>#VALUE!</v>
      </c>
      <c r="X96" s="20" t="e">
        <f>24*365*W96</f>
        <v>#VALUE!</v>
      </c>
      <c r="Y96" s="8">
        <f>S96</f>
        <v>428.28</v>
      </c>
    </row>
    <row r="97" spans="1:25" ht="15.95" customHeight="1" x14ac:dyDescent="0.25">
      <c r="A97" s="32">
        <v>119</v>
      </c>
      <c r="B97" s="10" t="s">
        <v>205</v>
      </c>
      <c r="C97" s="30" t="s">
        <v>206</v>
      </c>
      <c r="D97" s="33" t="s">
        <v>44</v>
      </c>
      <c r="E97" s="13">
        <v>5</v>
      </c>
      <c r="F97" s="14">
        <v>89964.600000000108</v>
      </c>
      <c r="G97" s="14">
        <v>66890.799999999785</v>
      </c>
      <c r="H97" s="14">
        <v>66813.400000000038</v>
      </c>
      <c r="I97" s="14">
        <v>33892.600000000268</v>
      </c>
      <c r="J97" s="14">
        <v>5452.3999999997341</v>
      </c>
      <c r="K97" s="14">
        <v>0</v>
      </c>
      <c r="L97" s="14">
        <v>0</v>
      </c>
      <c r="M97" s="14">
        <v>0</v>
      </c>
      <c r="N97" s="15">
        <v>0</v>
      </c>
      <c r="O97" s="15">
        <v>19995</v>
      </c>
      <c r="P97" s="14">
        <v>71698.199999999895</v>
      </c>
      <c r="Q97" s="14">
        <v>83987.600000000268</v>
      </c>
      <c r="R97" s="16">
        <f t="shared" si="13"/>
        <v>1.0071042240587698</v>
      </c>
      <c r="S97" s="17">
        <f t="shared" si="8"/>
        <v>438694.60000000009</v>
      </c>
      <c r="U97" s="18">
        <v>121</v>
      </c>
      <c r="V97" s="8">
        <f t="shared" si="14"/>
        <v>435600</v>
      </c>
      <c r="W97" s="19">
        <f t="shared" si="9"/>
        <v>-435600</v>
      </c>
      <c r="X97" s="20"/>
    </row>
    <row r="98" spans="1:25" ht="15.95" customHeight="1" x14ac:dyDescent="0.25">
      <c r="A98" s="32">
        <v>120</v>
      </c>
      <c r="B98" s="10" t="s">
        <v>207</v>
      </c>
      <c r="C98" s="21" t="s">
        <v>208</v>
      </c>
      <c r="D98" s="33" t="s">
        <v>87</v>
      </c>
      <c r="E98" s="13">
        <v>5</v>
      </c>
      <c r="F98" s="14">
        <v>22437.400000000027</v>
      </c>
      <c r="G98" s="14">
        <v>14482.399999999929</v>
      </c>
      <c r="H98" s="14">
        <v>9761.0000000000182</v>
      </c>
      <c r="I98" s="14">
        <v>4437.5999999999722</v>
      </c>
      <c r="J98" s="14">
        <v>2089.8000000000543</v>
      </c>
      <c r="K98" s="14">
        <v>1883.3999999999492</v>
      </c>
      <c r="L98" s="14">
        <v>1118.0000000000587</v>
      </c>
      <c r="M98" s="14">
        <v>171.99999999994134</v>
      </c>
      <c r="N98" s="15">
        <v>1831.7999999999961</v>
      </c>
      <c r="O98" s="15">
        <v>2107.0000000000391</v>
      </c>
      <c r="P98" s="14">
        <v>21242.00000000004</v>
      </c>
      <c r="Q98" s="14">
        <v>21173.200000000004</v>
      </c>
      <c r="R98" s="16">
        <f t="shared" si="13"/>
        <v>0.23584848484848492</v>
      </c>
      <c r="S98" s="17">
        <f t="shared" si="8"/>
        <v>102735.60000000003</v>
      </c>
      <c r="U98" s="18">
        <v>121</v>
      </c>
      <c r="V98" s="8">
        <f t="shared" si="14"/>
        <v>435600</v>
      </c>
      <c r="W98" s="19">
        <f t="shared" si="9"/>
        <v>-435428.00000000006</v>
      </c>
      <c r="X98" s="20"/>
    </row>
    <row r="99" spans="1:25" ht="15.95" customHeight="1" x14ac:dyDescent="0.25">
      <c r="A99" s="32">
        <v>118</v>
      </c>
      <c r="B99" s="10" t="s">
        <v>209</v>
      </c>
      <c r="C99" s="21" t="s">
        <v>210</v>
      </c>
      <c r="D99" s="33" t="s">
        <v>198</v>
      </c>
      <c r="E99" s="38">
        <v>22.5</v>
      </c>
      <c r="F99" s="14">
        <v>166306.79999999775</v>
      </c>
      <c r="G99" s="14">
        <v>148874.6000000005</v>
      </c>
      <c r="H99" s="14">
        <v>135501.60000000114</v>
      </c>
      <c r="I99" s="14">
        <v>103449.4</v>
      </c>
      <c r="J99" s="14">
        <v>58308</v>
      </c>
      <c r="K99" s="14">
        <v>18661.999999999989</v>
      </c>
      <c r="L99" s="14">
        <v>9804.0000000000055</v>
      </c>
      <c r="M99" s="14">
        <v>10062.000000000015</v>
      </c>
      <c r="N99" s="15">
        <v>13243.99999999998</v>
      </c>
      <c r="O99" s="15">
        <v>45322.000000000015</v>
      </c>
      <c r="P99" s="14">
        <v>110939.99999999997</v>
      </c>
      <c r="Q99" s="14">
        <v>134418.00000000006</v>
      </c>
      <c r="R99" s="16">
        <f t="shared" si="13"/>
        <v>0.48714029180695817</v>
      </c>
      <c r="S99" s="17">
        <f t="shared" si="8"/>
        <v>954892.39999999944</v>
      </c>
      <c r="U99" s="18">
        <v>121</v>
      </c>
      <c r="V99" s="8">
        <f t="shared" si="14"/>
        <v>1960200</v>
      </c>
      <c r="W99" s="19">
        <f t="shared" si="9"/>
        <v>-1950138</v>
      </c>
      <c r="X99" s="20">
        <f>24*365*W99</f>
        <v>-17083208880</v>
      </c>
      <c r="Y99" s="8">
        <f>S99</f>
        <v>954892.39999999944</v>
      </c>
    </row>
    <row r="100" spans="1:25" ht="15.95" customHeight="1" x14ac:dyDescent="0.25">
      <c r="A100" s="32">
        <v>117</v>
      </c>
      <c r="B100" s="10" t="s">
        <v>211</v>
      </c>
      <c r="C100" s="21" t="s">
        <v>210</v>
      </c>
      <c r="D100" s="33" t="s">
        <v>198</v>
      </c>
      <c r="E100" s="13">
        <v>150</v>
      </c>
      <c r="F100" s="14">
        <v>1414863.4</v>
      </c>
      <c r="G100" s="14">
        <v>1195047.4000000001</v>
      </c>
      <c r="H100" s="14">
        <v>1048288.3999999997</v>
      </c>
      <c r="I100" s="14">
        <v>1007885.6000000008</v>
      </c>
      <c r="J100" s="14">
        <v>803687.19999999879</v>
      </c>
      <c r="K100" s="14">
        <v>457494.200000001</v>
      </c>
      <c r="L100" s="14">
        <v>386587.19999999879</v>
      </c>
      <c r="M100" s="14">
        <v>400760</v>
      </c>
      <c r="N100" s="15">
        <v>522536.00000000029</v>
      </c>
      <c r="O100" s="15">
        <v>795543.00000000093</v>
      </c>
      <c r="P100" s="14">
        <v>1444370</v>
      </c>
      <c r="Q100" s="14">
        <v>1638962.1999999988</v>
      </c>
      <c r="R100" s="16">
        <f t="shared" si="13"/>
        <v>0.85062936945209655</v>
      </c>
      <c r="S100" s="17">
        <f t="shared" si="8"/>
        <v>11116024.599999998</v>
      </c>
      <c r="U100" s="18">
        <v>121</v>
      </c>
      <c r="V100" s="8">
        <f t="shared" si="14"/>
        <v>13068000</v>
      </c>
      <c r="W100" s="19">
        <f t="shared" si="9"/>
        <v>-12667240</v>
      </c>
      <c r="X100" s="20">
        <f>24*365*W100</f>
        <v>-110965022400</v>
      </c>
      <c r="Y100" s="8">
        <f>S100</f>
        <v>11116024.599999998</v>
      </c>
    </row>
    <row r="101" spans="1:25" ht="15.75" customHeight="1" x14ac:dyDescent="0.25">
      <c r="A101" s="32">
        <v>121</v>
      </c>
      <c r="B101" s="10" t="s">
        <v>212</v>
      </c>
      <c r="C101" s="21" t="s">
        <v>213</v>
      </c>
      <c r="D101" s="33" t="s">
        <v>25</v>
      </c>
      <c r="E101" s="13">
        <v>2</v>
      </c>
      <c r="F101" s="14">
        <v>15724.24</v>
      </c>
      <c r="G101" s="14">
        <v>11613.44</v>
      </c>
      <c r="H101" s="14">
        <v>8491.64</v>
      </c>
      <c r="I101" s="14">
        <v>4435.0199999999995</v>
      </c>
      <c r="J101" s="14">
        <v>236.5</v>
      </c>
      <c r="K101" s="14">
        <v>0</v>
      </c>
      <c r="L101" s="14">
        <v>0</v>
      </c>
      <c r="M101" s="14">
        <v>0</v>
      </c>
      <c r="N101" s="14">
        <v>0</v>
      </c>
      <c r="O101" s="15">
        <v>2362.42</v>
      </c>
      <c r="P101" s="14">
        <v>11393.28</v>
      </c>
      <c r="Q101" s="14">
        <v>14102.28</v>
      </c>
      <c r="R101" s="16">
        <f t="shared" si="13"/>
        <v>0.39232564279155185</v>
      </c>
      <c r="S101" s="17">
        <f t="shared" si="8"/>
        <v>68358.819999999992</v>
      </c>
      <c r="U101" s="18">
        <v>121</v>
      </c>
      <c r="V101" s="8">
        <f t="shared" si="14"/>
        <v>174240</v>
      </c>
      <c r="W101" s="19">
        <f t="shared" si="9"/>
        <v>-174240</v>
      </c>
      <c r="X101" s="20"/>
    </row>
    <row r="102" spans="1:25" ht="15.95" customHeight="1" x14ac:dyDescent="0.25">
      <c r="A102" s="32">
        <v>122</v>
      </c>
      <c r="B102" s="10" t="s">
        <v>214</v>
      </c>
      <c r="C102" s="21" t="s">
        <v>215</v>
      </c>
      <c r="D102" s="33" t="s">
        <v>25</v>
      </c>
      <c r="E102" s="13">
        <v>2</v>
      </c>
      <c r="F102" s="14">
        <v>14549.48</v>
      </c>
      <c r="G102" s="14">
        <v>12459.68</v>
      </c>
      <c r="H102" s="14">
        <v>9958.7999999999993</v>
      </c>
      <c r="I102" s="14">
        <v>3972.34</v>
      </c>
      <c r="J102" s="14">
        <v>0.86</v>
      </c>
      <c r="K102" s="14">
        <v>0</v>
      </c>
      <c r="L102" s="14">
        <v>0</v>
      </c>
      <c r="M102" s="14">
        <v>0</v>
      </c>
      <c r="N102" s="14">
        <v>0</v>
      </c>
      <c r="O102" s="15">
        <v>2401.98</v>
      </c>
      <c r="P102" s="14">
        <v>10933.18</v>
      </c>
      <c r="Q102" s="14">
        <v>13127.9</v>
      </c>
      <c r="R102" s="16">
        <f t="shared" si="13"/>
        <v>0.38684699265381084</v>
      </c>
      <c r="S102" s="17">
        <f t="shared" si="8"/>
        <v>67404.22</v>
      </c>
      <c r="U102" s="18">
        <v>121</v>
      </c>
      <c r="V102" s="8">
        <f t="shared" si="14"/>
        <v>174240</v>
      </c>
      <c r="W102" s="19">
        <f t="shared" si="9"/>
        <v>-174240</v>
      </c>
      <c r="X102" s="20"/>
    </row>
    <row r="103" spans="1:25" ht="15.95" customHeight="1" x14ac:dyDescent="0.25">
      <c r="A103" s="32">
        <v>123</v>
      </c>
      <c r="B103" s="10" t="s">
        <v>216</v>
      </c>
      <c r="C103" s="21" t="s">
        <v>133</v>
      </c>
      <c r="D103" s="33" t="s">
        <v>44</v>
      </c>
      <c r="E103" s="13">
        <v>1</v>
      </c>
      <c r="F103" s="14">
        <v>3874.2999999999997</v>
      </c>
      <c r="G103" s="14">
        <v>3315.2999999999997</v>
      </c>
      <c r="H103" s="14">
        <v>3230.16</v>
      </c>
      <c r="I103" s="14">
        <v>1491.24</v>
      </c>
      <c r="J103" s="14">
        <v>1.72</v>
      </c>
      <c r="K103" s="14">
        <v>0</v>
      </c>
      <c r="L103" s="14">
        <v>0</v>
      </c>
      <c r="M103" s="14">
        <v>0</v>
      </c>
      <c r="N103" s="14">
        <v>0</v>
      </c>
      <c r="O103" s="15">
        <v>0</v>
      </c>
      <c r="P103" s="14">
        <v>1757.84</v>
      </c>
      <c r="Q103" s="14">
        <v>2678.04</v>
      </c>
      <c r="R103" s="16">
        <f t="shared" si="13"/>
        <v>0.18765610651974288</v>
      </c>
      <c r="S103" s="17">
        <f t="shared" si="8"/>
        <v>16348.599999999999</v>
      </c>
      <c r="U103" s="18">
        <v>121</v>
      </c>
      <c r="V103" s="8">
        <f t="shared" si="14"/>
        <v>87120</v>
      </c>
      <c r="W103" s="19">
        <f t="shared" si="9"/>
        <v>-87120</v>
      </c>
      <c r="X103" s="20"/>
    </row>
    <row r="104" spans="1:25" ht="15.95" customHeight="1" x14ac:dyDescent="0.25">
      <c r="A104" s="32">
        <v>125</v>
      </c>
      <c r="B104" s="10" t="s">
        <v>217</v>
      </c>
      <c r="C104" s="21" t="s">
        <v>218</v>
      </c>
      <c r="D104" s="33" t="s">
        <v>25</v>
      </c>
      <c r="E104" s="13">
        <v>3.5</v>
      </c>
      <c r="F104" s="14">
        <v>17737.5</v>
      </c>
      <c r="G104" s="14">
        <v>13581.119999999999</v>
      </c>
      <c r="H104" s="14">
        <v>9869.36</v>
      </c>
      <c r="I104" s="14">
        <v>3448.6</v>
      </c>
      <c r="J104" s="14">
        <v>24.08</v>
      </c>
      <c r="K104" s="14">
        <v>0</v>
      </c>
      <c r="L104" s="14">
        <v>0</v>
      </c>
      <c r="M104" s="14">
        <v>0</v>
      </c>
      <c r="N104" s="14">
        <v>0</v>
      </c>
      <c r="O104" s="14">
        <v>2094.1</v>
      </c>
      <c r="P104" s="14">
        <v>10956.4</v>
      </c>
      <c r="Q104" s="14">
        <v>14142.699999999999</v>
      </c>
      <c r="R104" s="16">
        <f t="shared" si="13"/>
        <v>0.23564823560278106</v>
      </c>
      <c r="S104" s="17">
        <f t="shared" si="8"/>
        <v>71853.86</v>
      </c>
      <c r="U104" s="18">
        <v>121</v>
      </c>
      <c r="V104" s="8">
        <f t="shared" si="14"/>
        <v>304920</v>
      </c>
      <c r="W104" s="19">
        <f t="shared" si="9"/>
        <v>-304920</v>
      </c>
      <c r="X104" s="20"/>
    </row>
    <row r="105" spans="1:25" ht="15.95" customHeight="1" x14ac:dyDescent="0.25">
      <c r="A105" s="32">
        <v>127</v>
      </c>
      <c r="B105" s="10" t="s">
        <v>219</v>
      </c>
      <c r="C105" s="21" t="s">
        <v>220</v>
      </c>
      <c r="D105" s="33" t="s">
        <v>25</v>
      </c>
      <c r="E105" s="13">
        <v>3.3330000000000002</v>
      </c>
      <c r="F105" s="14">
        <v>17467.46</v>
      </c>
      <c r="G105" s="14">
        <v>13057.38</v>
      </c>
      <c r="H105" s="14">
        <v>9281.119999999999</v>
      </c>
      <c r="I105" s="14">
        <v>4234.6400000000003</v>
      </c>
      <c r="J105" s="14">
        <v>49.88</v>
      </c>
      <c r="K105" s="14">
        <v>0</v>
      </c>
      <c r="L105" s="14">
        <v>0</v>
      </c>
      <c r="M105" s="14">
        <v>0</v>
      </c>
      <c r="N105" s="14">
        <v>0</v>
      </c>
      <c r="O105" s="14">
        <v>1771.6</v>
      </c>
      <c r="P105" s="14">
        <v>9671.56</v>
      </c>
      <c r="Q105" s="14">
        <v>13313.66</v>
      </c>
      <c r="R105" s="16">
        <f t="shared" si="13"/>
        <v>0.23710118945778869</v>
      </c>
      <c r="S105" s="17">
        <f t="shared" si="8"/>
        <v>68847.299999999988</v>
      </c>
      <c r="U105" s="18">
        <v>121</v>
      </c>
      <c r="V105" s="8">
        <f t="shared" si="14"/>
        <v>290370.96000000002</v>
      </c>
      <c r="W105" s="19">
        <f t="shared" si="9"/>
        <v>-290370.96000000002</v>
      </c>
      <c r="X105" s="20"/>
    </row>
    <row r="106" spans="1:25" ht="15.95" customHeight="1" x14ac:dyDescent="0.25">
      <c r="A106" s="32">
        <v>128</v>
      </c>
      <c r="B106" s="10" t="s">
        <v>221</v>
      </c>
      <c r="C106" s="21" t="s">
        <v>222</v>
      </c>
      <c r="D106" s="33" t="s">
        <v>25</v>
      </c>
      <c r="E106" s="13">
        <v>3.3330000000000002</v>
      </c>
      <c r="F106" s="14">
        <v>13609.5</v>
      </c>
      <c r="G106" s="14">
        <v>10651.96</v>
      </c>
      <c r="H106" s="14">
        <v>8001.44</v>
      </c>
      <c r="I106" s="14">
        <v>3897.52</v>
      </c>
      <c r="J106" s="14">
        <v>263.15999999999997</v>
      </c>
      <c r="K106" s="14">
        <v>0</v>
      </c>
      <c r="L106" s="14">
        <v>0</v>
      </c>
      <c r="M106" s="14">
        <v>0</v>
      </c>
      <c r="N106" s="14">
        <v>0</v>
      </c>
      <c r="O106" s="14">
        <v>2169.7799999999997</v>
      </c>
      <c r="P106" s="14">
        <v>9411.84</v>
      </c>
      <c r="Q106" s="14">
        <v>12520.74</v>
      </c>
      <c r="R106" s="16">
        <f t="shared" si="13"/>
        <v>0.20844350275247908</v>
      </c>
      <c r="S106" s="17">
        <f t="shared" si="8"/>
        <v>60525.939999999995</v>
      </c>
      <c r="U106" s="18">
        <v>121</v>
      </c>
      <c r="V106" s="8">
        <f t="shared" si="14"/>
        <v>290370.96000000002</v>
      </c>
      <c r="W106" s="19">
        <f t="shared" si="9"/>
        <v>-290370.96000000002</v>
      </c>
      <c r="X106" s="20"/>
    </row>
    <row r="107" spans="1:25" ht="15.95" customHeight="1" x14ac:dyDescent="0.25">
      <c r="A107" s="32">
        <v>129</v>
      </c>
      <c r="B107" s="10" t="s">
        <v>223</v>
      </c>
      <c r="C107" s="21" t="s">
        <v>224</v>
      </c>
      <c r="D107" s="33" t="s">
        <v>25</v>
      </c>
      <c r="E107" s="13">
        <v>3</v>
      </c>
      <c r="F107" s="14">
        <v>8667.94</v>
      </c>
      <c r="G107" s="14">
        <v>6939.34</v>
      </c>
      <c r="H107" s="15">
        <v>5387.9</v>
      </c>
      <c r="I107" s="14">
        <v>3700.58</v>
      </c>
      <c r="J107" s="14">
        <v>230.48</v>
      </c>
      <c r="K107" s="14">
        <v>0</v>
      </c>
      <c r="L107" s="14">
        <v>0</v>
      </c>
      <c r="M107" s="14">
        <v>0</v>
      </c>
      <c r="N107" s="14">
        <v>0</v>
      </c>
      <c r="O107" s="14">
        <v>892.68</v>
      </c>
      <c r="P107" s="14">
        <v>5147.96</v>
      </c>
      <c r="Q107" s="14">
        <v>6340.78</v>
      </c>
      <c r="R107" s="16">
        <f t="shared" si="13"/>
        <v>0.14274433731251915</v>
      </c>
      <c r="S107" s="17">
        <f t="shared" si="8"/>
        <v>37307.660000000003</v>
      </c>
      <c r="U107" s="18">
        <v>121</v>
      </c>
      <c r="V107" s="8">
        <f t="shared" si="14"/>
        <v>261360</v>
      </c>
      <c r="W107" s="19">
        <f t="shared" si="9"/>
        <v>-261360</v>
      </c>
      <c r="X107" s="20"/>
    </row>
    <row r="108" spans="1:25" ht="15.95" customHeight="1" x14ac:dyDescent="0.25">
      <c r="A108" s="32">
        <v>130</v>
      </c>
      <c r="B108" s="10" t="s">
        <v>225</v>
      </c>
      <c r="C108" s="21" t="s">
        <v>226</v>
      </c>
      <c r="D108" s="33" t="s">
        <v>25</v>
      </c>
      <c r="E108" s="13">
        <v>5</v>
      </c>
      <c r="F108" s="14">
        <v>18840.02</v>
      </c>
      <c r="G108" s="14">
        <v>15932.36</v>
      </c>
      <c r="H108" s="15">
        <v>11716.64</v>
      </c>
      <c r="I108" s="14">
        <v>7275.5999999999995</v>
      </c>
      <c r="J108" s="14">
        <v>2874.12</v>
      </c>
      <c r="K108" s="14">
        <v>2297.92</v>
      </c>
      <c r="L108" s="14">
        <v>1933.28</v>
      </c>
      <c r="M108" s="14">
        <v>1770.74</v>
      </c>
      <c r="N108" s="14">
        <v>2204.1799999999998</v>
      </c>
      <c r="O108" s="14">
        <v>3729.82</v>
      </c>
      <c r="P108" s="14">
        <v>10528.119999999999</v>
      </c>
      <c r="Q108" s="14">
        <v>15301.119999999999</v>
      </c>
      <c r="R108" s="16">
        <f t="shared" si="13"/>
        <v>0.21672157943067033</v>
      </c>
      <c r="S108" s="17">
        <f t="shared" si="8"/>
        <v>94403.92</v>
      </c>
      <c r="U108" s="18">
        <v>121</v>
      </c>
      <c r="V108" s="8">
        <f t="shared" si="14"/>
        <v>435600</v>
      </c>
      <c r="W108" s="19">
        <f t="shared" si="9"/>
        <v>-433829.26</v>
      </c>
      <c r="X108" s="20"/>
    </row>
    <row r="109" spans="1:25" ht="15.95" customHeight="1" x14ac:dyDescent="0.25">
      <c r="A109" s="32">
        <v>101242</v>
      </c>
      <c r="B109" s="10" t="s">
        <v>227</v>
      </c>
      <c r="C109" s="21" t="s">
        <v>228</v>
      </c>
      <c r="D109" s="33" t="s">
        <v>44</v>
      </c>
      <c r="E109" s="13">
        <v>5</v>
      </c>
      <c r="F109" s="14">
        <v>51883.800000000127</v>
      </c>
      <c r="G109" s="14">
        <v>42225.99999999992</v>
      </c>
      <c r="H109" s="15">
        <v>36584.399999999965</v>
      </c>
      <c r="I109" s="14">
        <v>30942.800000000017</v>
      </c>
      <c r="J109" s="14">
        <v>10457.600000000071</v>
      </c>
      <c r="K109" s="14">
        <v>3491.5999999999531</v>
      </c>
      <c r="L109" s="14">
        <v>0</v>
      </c>
      <c r="M109" s="14">
        <v>0</v>
      </c>
      <c r="N109" s="14">
        <v>0</v>
      </c>
      <c r="O109" s="14">
        <v>11893.799999999937</v>
      </c>
      <c r="P109" s="14">
        <v>38760.199999999946</v>
      </c>
      <c r="Q109" s="14">
        <v>46741.000000000116</v>
      </c>
      <c r="R109" s="16">
        <f t="shared" si="13"/>
        <v>0.62667860422405897</v>
      </c>
      <c r="S109" s="17">
        <f t="shared" si="8"/>
        <v>272981.20000000007</v>
      </c>
      <c r="U109" s="18">
        <v>121</v>
      </c>
      <c r="V109" s="8">
        <f t="shared" si="14"/>
        <v>435600</v>
      </c>
      <c r="W109" s="19">
        <f t="shared" si="9"/>
        <v>-435600</v>
      </c>
      <c r="X109" s="20"/>
    </row>
    <row r="110" spans="1:25" ht="15.95" customHeight="1" x14ac:dyDescent="0.25">
      <c r="A110" s="32">
        <v>109225</v>
      </c>
      <c r="B110" s="10" t="s">
        <v>229</v>
      </c>
      <c r="C110" s="21" t="s">
        <v>230</v>
      </c>
      <c r="D110" s="33" t="s">
        <v>44</v>
      </c>
      <c r="E110" s="13">
        <v>0.33300000000000002</v>
      </c>
      <c r="F110" s="14">
        <v>0</v>
      </c>
      <c r="G110" s="14">
        <v>0</v>
      </c>
      <c r="H110" s="15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1180.78</v>
      </c>
      <c r="R110" s="16">
        <f t="shared" si="13"/>
        <v>4.0701169489048276E-2</v>
      </c>
      <c r="S110" s="17">
        <f t="shared" si="8"/>
        <v>1180.78</v>
      </c>
      <c r="U110" s="18">
        <v>121</v>
      </c>
      <c r="V110" s="8">
        <f t="shared" si="14"/>
        <v>29010.959999999999</v>
      </c>
      <c r="W110" s="19">
        <f t="shared" si="9"/>
        <v>-29010.959999999999</v>
      </c>
      <c r="X110" s="20"/>
    </row>
    <row r="111" spans="1:25" ht="15.95" customHeight="1" x14ac:dyDescent="0.25">
      <c r="A111" s="32">
        <v>101141</v>
      </c>
      <c r="B111" s="10" t="s">
        <v>231</v>
      </c>
      <c r="C111" s="21" t="s">
        <v>232</v>
      </c>
      <c r="D111" s="33" t="s">
        <v>25</v>
      </c>
      <c r="E111" s="13">
        <v>1</v>
      </c>
      <c r="F111" s="14">
        <v>14068.74</v>
      </c>
      <c r="G111" s="14">
        <v>10961.56</v>
      </c>
      <c r="H111" s="15">
        <v>8872.619999999999</v>
      </c>
      <c r="I111" s="14">
        <v>3709.18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1835.24</v>
      </c>
      <c r="P111" s="14">
        <v>10434.379999999999</v>
      </c>
      <c r="Q111" s="14">
        <v>12537.08</v>
      </c>
      <c r="R111" s="16">
        <f t="shared" si="13"/>
        <v>0.7164692378328742</v>
      </c>
      <c r="S111" s="17">
        <f t="shared" si="8"/>
        <v>62418.799999999996</v>
      </c>
      <c r="U111" s="18">
        <v>121</v>
      </c>
      <c r="V111" s="8">
        <f t="shared" si="14"/>
        <v>87120</v>
      </c>
      <c r="W111" s="19">
        <f t="shared" si="9"/>
        <v>-87120</v>
      </c>
      <c r="X111" s="20"/>
    </row>
    <row r="112" spans="1:25" ht="15.95" customHeight="1" x14ac:dyDescent="0.25">
      <c r="A112" s="32">
        <v>22054471482</v>
      </c>
      <c r="B112" s="10" t="s">
        <v>233</v>
      </c>
      <c r="C112" s="21" t="s">
        <v>234</v>
      </c>
      <c r="D112" s="33" t="s">
        <v>25</v>
      </c>
      <c r="E112" s="13">
        <v>0.25</v>
      </c>
      <c r="F112" s="14">
        <v>2317.6999999999998</v>
      </c>
      <c r="G112" s="14">
        <v>1527.36</v>
      </c>
      <c r="H112" s="15">
        <v>1131.76</v>
      </c>
      <c r="I112" s="14">
        <v>758.52</v>
      </c>
      <c r="J112" s="14">
        <v>362.92</v>
      </c>
      <c r="K112" s="14">
        <v>153.94</v>
      </c>
      <c r="L112" s="14">
        <v>135.02000000000001</v>
      </c>
      <c r="M112" s="14">
        <v>135.88</v>
      </c>
      <c r="N112" s="14">
        <v>147.91999999999999</v>
      </c>
      <c r="O112" s="14">
        <v>367.21999999999997</v>
      </c>
      <c r="P112" s="14">
        <v>1274.52</v>
      </c>
      <c r="Q112" s="14">
        <v>1990.04</v>
      </c>
      <c r="R112" s="16">
        <f t="shared" si="13"/>
        <v>0.47303948576675847</v>
      </c>
      <c r="S112" s="17">
        <f t="shared" si="8"/>
        <v>10302.799999999999</v>
      </c>
      <c r="U112" s="18">
        <v>121</v>
      </c>
      <c r="V112" s="8">
        <f t="shared" si="14"/>
        <v>21780</v>
      </c>
      <c r="W112" s="19">
        <f t="shared" si="9"/>
        <v>-21644.12</v>
      </c>
      <c r="X112" s="20"/>
    </row>
    <row r="113" spans="1:24" ht="15.95" customHeight="1" x14ac:dyDescent="0.25">
      <c r="A113" s="32">
        <v>100838</v>
      </c>
      <c r="B113" s="10" t="s">
        <v>235</v>
      </c>
      <c r="C113" s="21" t="s">
        <v>236</v>
      </c>
      <c r="D113" s="33" t="s">
        <v>25</v>
      </c>
      <c r="E113" s="13">
        <v>0.5</v>
      </c>
      <c r="F113" s="14">
        <v>10535</v>
      </c>
      <c r="G113" s="14">
        <v>7962.74</v>
      </c>
      <c r="H113" s="15">
        <v>5920.24</v>
      </c>
      <c r="I113" s="14">
        <v>4113.38</v>
      </c>
      <c r="J113" s="14">
        <v>1140.3599999999999</v>
      </c>
      <c r="K113" s="14">
        <v>0</v>
      </c>
      <c r="L113" s="14">
        <v>0</v>
      </c>
      <c r="M113" s="14">
        <v>0</v>
      </c>
      <c r="N113" s="14">
        <v>0</v>
      </c>
      <c r="O113" s="14">
        <v>1817.18</v>
      </c>
      <c r="P113" s="14">
        <v>7247.22</v>
      </c>
      <c r="Q113" s="14">
        <v>9606.2000000000007</v>
      </c>
      <c r="R113" s="16">
        <f t="shared" si="13"/>
        <v>1.109786960514233</v>
      </c>
      <c r="S113" s="17">
        <f t="shared" si="8"/>
        <v>48342.319999999992</v>
      </c>
      <c r="U113" s="18">
        <v>121</v>
      </c>
      <c r="V113" s="8">
        <f t="shared" si="14"/>
        <v>43560</v>
      </c>
      <c r="W113" s="19">
        <f t="shared" si="9"/>
        <v>-43560</v>
      </c>
      <c r="X113" s="20"/>
    </row>
    <row r="114" spans="1:24" ht="15.95" customHeight="1" x14ac:dyDescent="0.25">
      <c r="A114" s="32">
        <v>100939</v>
      </c>
      <c r="B114" s="10" t="s">
        <v>237</v>
      </c>
      <c r="C114" s="21" t="s">
        <v>238</v>
      </c>
      <c r="D114" s="33" t="s">
        <v>44</v>
      </c>
      <c r="E114" s="13">
        <v>0.66600000000000004</v>
      </c>
      <c r="F114" s="14">
        <v>2770.06</v>
      </c>
      <c r="G114" s="14">
        <v>2191.2799999999997</v>
      </c>
      <c r="H114" s="15">
        <v>1495.54</v>
      </c>
      <c r="I114" s="14">
        <v>749.06</v>
      </c>
      <c r="J114" s="14">
        <v>256.27999999999997</v>
      </c>
      <c r="K114" s="14">
        <v>5.16</v>
      </c>
      <c r="L114" s="14">
        <v>0</v>
      </c>
      <c r="M114" s="14">
        <v>0</v>
      </c>
      <c r="N114" s="14">
        <v>0</v>
      </c>
      <c r="O114" s="14">
        <v>395.59999999999997</v>
      </c>
      <c r="P114" s="14">
        <v>2365.86</v>
      </c>
      <c r="Q114" s="14">
        <v>3151.04</v>
      </c>
      <c r="R114" s="16">
        <f t="shared" si="13"/>
        <v>0.23060043514588971</v>
      </c>
      <c r="S114" s="17">
        <f t="shared" si="8"/>
        <v>13379.880000000001</v>
      </c>
      <c r="U114" s="18">
        <v>121</v>
      </c>
      <c r="V114" s="8">
        <f t="shared" si="14"/>
        <v>58021.919999999998</v>
      </c>
      <c r="W114" s="19">
        <f t="shared" si="9"/>
        <v>-58021.919999999998</v>
      </c>
      <c r="X114" s="20"/>
    </row>
    <row r="115" spans="1:24" ht="15.95" customHeight="1" x14ac:dyDescent="0.25">
      <c r="A115" s="32">
        <v>101343</v>
      </c>
      <c r="B115" s="10" t="s">
        <v>239</v>
      </c>
      <c r="C115" s="21" t="s">
        <v>240</v>
      </c>
      <c r="D115" s="33" t="s">
        <v>25</v>
      </c>
      <c r="E115" s="13">
        <v>1.5</v>
      </c>
      <c r="F115" s="14">
        <v>20240.099999999999</v>
      </c>
      <c r="G115" s="14">
        <v>15713.06</v>
      </c>
      <c r="H115" s="15">
        <v>12695.32</v>
      </c>
      <c r="I115" s="14">
        <v>6144.7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3031.5</v>
      </c>
      <c r="P115" s="14">
        <v>16239.38</v>
      </c>
      <c r="Q115" s="14">
        <v>18695.54</v>
      </c>
      <c r="R115" s="16">
        <f t="shared" si="13"/>
        <v>0.70982246709519436</v>
      </c>
      <c r="S115" s="17">
        <f t="shared" si="8"/>
        <v>92759.6</v>
      </c>
      <c r="U115" s="18">
        <v>121</v>
      </c>
      <c r="V115" s="8">
        <f t="shared" si="14"/>
        <v>130680</v>
      </c>
      <c r="W115" s="19">
        <f t="shared" si="9"/>
        <v>-130680</v>
      </c>
      <c r="X115" s="20"/>
    </row>
    <row r="116" spans="1:24" ht="15.95" customHeight="1" x14ac:dyDescent="0.25">
      <c r="A116" s="32">
        <v>101444</v>
      </c>
      <c r="B116" s="10" t="s">
        <v>241</v>
      </c>
      <c r="C116" s="21" t="s">
        <v>242</v>
      </c>
      <c r="D116" s="33" t="s">
        <v>25</v>
      </c>
      <c r="E116" s="13">
        <v>1</v>
      </c>
      <c r="F116" s="14">
        <v>13909.64</v>
      </c>
      <c r="G116" s="14">
        <v>10647.66</v>
      </c>
      <c r="H116" s="15">
        <v>8123.5599999999995</v>
      </c>
      <c r="I116" s="14">
        <v>5822.2</v>
      </c>
      <c r="J116" s="14">
        <v>173.72</v>
      </c>
      <c r="K116" s="14">
        <v>0</v>
      </c>
      <c r="L116" s="14">
        <v>0</v>
      </c>
      <c r="M116" s="14">
        <v>0</v>
      </c>
      <c r="N116" s="14">
        <v>0</v>
      </c>
      <c r="O116" s="14">
        <v>2283.3000000000002</v>
      </c>
      <c r="P116" s="14">
        <v>11156.78</v>
      </c>
      <c r="Q116" s="14">
        <v>13259.48</v>
      </c>
      <c r="R116" s="16">
        <f t="shared" si="13"/>
        <v>0.7504171258034894</v>
      </c>
      <c r="S116" s="17">
        <f t="shared" si="8"/>
        <v>65376.34</v>
      </c>
      <c r="U116" s="18">
        <v>121</v>
      </c>
      <c r="V116" s="8">
        <f t="shared" si="14"/>
        <v>87120</v>
      </c>
      <c r="W116" s="19">
        <f t="shared" si="9"/>
        <v>-87120</v>
      </c>
      <c r="X116" s="20"/>
    </row>
    <row r="117" spans="1:24" ht="15.95" customHeight="1" x14ac:dyDescent="0.25">
      <c r="A117" s="32">
        <v>101545</v>
      </c>
      <c r="B117" s="10" t="s">
        <v>243</v>
      </c>
      <c r="C117" s="21" t="s">
        <v>244</v>
      </c>
      <c r="D117" s="33" t="s">
        <v>25</v>
      </c>
      <c r="E117" s="13">
        <v>1.5</v>
      </c>
      <c r="F117" s="14">
        <v>11900.68</v>
      </c>
      <c r="G117" s="14">
        <v>9073.86</v>
      </c>
      <c r="H117" s="15">
        <v>6718.32</v>
      </c>
      <c r="I117" s="14">
        <v>2378.7599999999998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1687.32</v>
      </c>
      <c r="P117" s="14">
        <v>9975.14</v>
      </c>
      <c r="Q117" s="14">
        <v>10350.1</v>
      </c>
      <c r="R117" s="16">
        <f t="shared" si="13"/>
        <v>0.39856274869911235</v>
      </c>
      <c r="S117" s="17">
        <f t="shared" si="8"/>
        <v>52084.18</v>
      </c>
      <c r="U117" s="18">
        <v>121</v>
      </c>
      <c r="V117" s="8">
        <f t="shared" si="14"/>
        <v>130680</v>
      </c>
      <c r="W117" s="19">
        <f t="shared" si="9"/>
        <v>-130680</v>
      </c>
      <c r="X117" s="20"/>
    </row>
    <row r="118" spans="1:24" ht="15.95" customHeight="1" x14ac:dyDescent="0.25">
      <c r="A118" s="32">
        <v>101747</v>
      </c>
      <c r="B118" s="10" t="s">
        <v>245</v>
      </c>
      <c r="C118" s="39" t="s">
        <v>246</v>
      </c>
      <c r="D118" s="40" t="s">
        <v>25</v>
      </c>
      <c r="E118" s="41">
        <v>4</v>
      </c>
      <c r="F118" s="14">
        <v>33092.799999999916</v>
      </c>
      <c r="G118" s="14">
        <v>26445</v>
      </c>
      <c r="H118" s="15">
        <v>19324.200000000023</v>
      </c>
      <c r="I118" s="14">
        <v>7671.1999999999643</v>
      </c>
      <c r="J118" s="14">
        <v>1186.8000000000939</v>
      </c>
      <c r="K118" s="14">
        <v>223.59999999999218</v>
      </c>
      <c r="L118" s="14">
        <v>0</v>
      </c>
      <c r="M118" s="14">
        <v>0</v>
      </c>
      <c r="N118" s="14">
        <v>0</v>
      </c>
      <c r="O118" s="14">
        <v>3818.4000000000469</v>
      </c>
      <c r="P118" s="14">
        <v>28293.999999999884</v>
      </c>
      <c r="Q118" s="14">
        <v>34830</v>
      </c>
      <c r="R118" s="16">
        <f t="shared" si="13"/>
        <v>0.44446166207529825</v>
      </c>
      <c r="S118" s="17">
        <f t="shared" si="8"/>
        <v>154885.99999999994</v>
      </c>
      <c r="U118" s="18">
        <v>121</v>
      </c>
      <c r="V118" s="8">
        <f t="shared" si="14"/>
        <v>348480</v>
      </c>
      <c r="W118" s="19">
        <f t="shared" si="9"/>
        <v>-348480</v>
      </c>
      <c r="X118" s="20"/>
    </row>
    <row r="119" spans="1:24" ht="15.95" customHeight="1" x14ac:dyDescent="0.25">
      <c r="A119" s="32">
        <v>102050</v>
      </c>
      <c r="B119" s="10" t="s">
        <v>247</v>
      </c>
      <c r="C119" s="42" t="s">
        <v>248</v>
      </c>
      <c r="D119" s="43" t="s">
        <v>25</v>
      </c>
      <c r="E119" s="34">
        <v>2</v>
      </c>
      <c r="F119" s="14">
        <v>10823.96</v>
      </c>
      <c r="G119" s="14">
        <v>8005.74</v>
      </c>
      <c r="H119" s="15">
        <v>6532.5599999999995</v>
      </c>
      <c r="I119" s="14">
        <v>4339.5599999999995</v>
      </c>
      <c r="J119" s="14">
        <v>2063.14</v>
      </c>
      <c r="K119" s="14">
        <v>1751.82</v>
      </c>
      <c r="L119" s="14">
        <v>1651.2</v>
      </c>
      <c r="M119" s="14">
        <v>1683.8799999999999</v>
      </c>
      <c r="N119" s="14">
        <v>1791.3799999999999</v>
      </c>
      <c r="O119" s="14">
        <v>3439.14</v>
      </c>
      <c r="P119" s="14">
        <v>8489.06</v>
      </c>
      <c r="Q119" s="14">
        <v>11131.84</v>
      </c>
      <c r="R119" s="16">
        <f t="shared" si="13"/>
        <v>0.35412809917355365</v>
      </c>
      <c r="S119" s="17">
        <f t="shared" si="8"/>
        <v>61703.279999999984</v>
      </c>
      <c r="U119" s="18">
        <v>121</v>
      </c>
      <c r="V119" s="8">
        <f t="shared" si="14"/>
        <v>174240</v>
      </c>
      <c r="W119" s="19">
        <f t="shared" si="9"/>
        <v>-172556.12</v>
      </c>
      <c r="X119" s="20"/>
    </row>
    <row r="120" spans="1:24" ht="15.95" customHeight="1" x14ac:dyDescent="0.25">
      <c r="A120" s="32">
        <v>102151</v>
      </c>
      <c r="B120" s="10" t="s">
        <v>249</v>
      </c>
      <c r="C120" s="42" t="s">
        <v>250</v>
      </c>
      <c r="D120" s="43" t="s">
        <v>25</v>
      </c>
      <c r="E120" s="34">
        <v>2.5</v>
      </c>
      <c r="F120" s="14">
        <v>16991.02</v>
      </c>
      <c r="G120" s="14">
        <v>13979.3</v>
      </c>
      <c r="H120" s="15">
        <v>10687.22</v>
      </c>
      <c r="I120" s="14">
        <v>5252.88</v>
      </c>
      <c r="J120" s="14">
        <v>2428.64</v>
      </c>
      <c r="K120" s="14">
        <v>1723.44</v>
      </c>
      <c r="L120" s="14">
        <v>1440.5</v>
      </c>
      <c r="M120" s="14">
        <v>1379.44</v>
      </c>
      <c r="N120" s="14">
        <v>1791.3799999999999</v>
      </c>
      <c r="O120" s="14">
        <v>2951.52</v>
      </c>
      <c r="P120" s="14">
        <v>11432.84</v>
      </c>
      <c r="Q120" s="14">
        <v>13103.82</v>
      </c>
      <c r="R120" s="16">
        <f t="shared" si="13"/>
        <v>0.38182736455463728</v>
      </c>
      <c r="S120" s="17">
        <f t="shared" si="8"/>
        <v>83162</v>
      </c>
      <c r="U120" s="18">
        <v>121</v>
      </c>
      <c r="V120" s="8">
        <f t="shared" si="14"/>
        <v>217800</v>
      </c>
      <c r="W120" s="19">
        <f t="shared" si="9"/>
        <v>-216420.56</v>
      </c>
      <c r="X120" s="20"/>
    </row>
    <row r="121" spans="1:24" ht="15.95" customHeight="1" x14ac:dyDescent="0.25">
      <c r="A121" s="32">
        <v>102252</v>
      </c>
      <c r="B121" s="10" t="s">
        <v>251</v>
      </c>
      <c r="C121" s="42" t="s">
        <v>252</v>
      </c>
      <c r="D121" s="43" t="s">
        <v>25</v>
      </c>
      <c r="E121" s="34">
        <v>5</v>
      </c>
      <c r="F121" s="14">
        <v>41366.000000000116</v>
      </c>
      <c r="G121" s="14">
        <v>34073.19999999991</v>
      </c>
      <c r="H121" s="15">
        <v>26531.000000000116</v>
      </c>
      <c r="I121" s="14">
        <v>10122.199999999983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5942.5999999998749</v>
      </c>
      <c r="P121" s="14">
        <v>29824.800000000054</v>
      </c>
      <c r="Q121" s="14">
        <v>38269.999999999993</v>
      </c>
      <c r="R121" s="16">
        <f t="shared" si="13"/>
        <v>0.42729522497704325</v>
      </c>
      <c r="S121" s="17">
        <f t="shared" si="8"/>
        <v>186129.80000000005</v>
      </c>
      <c r="U121" s="18">
        <v>121</v>
      </c>
      <c r="V121" s="8">
        <f t="shared" si="14"/>
        <v>435600</v>
      </c>
      <c r="W121" s="19">
        <f t="shared" si="9"/>
        <v>-435600</v>
      </c>
      <c r="X121" s="20"/>
    </row>
    <row r="122" spans="1:24" ht="15.95" customHeight="1" x14ac:dyDescent="0.25">
      <c r="A122" s="32">
        <v>102353</v>
      </c>
      <c r="B122" s="10" t="s">
        <v>253</v>
      </c>
      <c r="C122" s="42" t="s">
        <v>254</v>
      </c>
      <c r="D122" s="43" t="s">
        <v>25</v>
      </c>
      <c r="E122" s="34">
        <v>2</v>
      </c>
      <c r="F122" s="14">
        <v>9728.32</v>
      </c>
      <c r="G122" s="14">
        <v>7385.68</v>
      </c>
      <c r="H122" s="15">
        <v>5118.72</v>
      </c>
      <c r="I122" s="14">
        <v>3027.2</v>
      </c>
      <c r="J122" s="14">
        <v>1727.74</v>
      </c>
      <c r="K122" s="14">
        <v>1416.42</v>
      </c>
      <c r="L122" s="14">
        <v>1320.1</v>
      </c>
      <c r="M122" s="14">
        <v>1266.78</v>
      </c>
      <c r="N122" s="14">
        <v>1466.3</v>
      </c>
      <c r="O122" s="14">
        <v>2297.06</v>
      </c>
      <c r="P122" s="14">
        <v>6433.66</v>
      </c>
      <c r="Q122" s="14">
        <v>8799.52</v>
      </c>
      <c r="R122" s="16">
        <f t="shared" si="13"/>
        <v>0.28688877410468322</v>
      </c>
      <c r="S122" s="17">
        <f t="shared" si="8"/>
        <v>49987.5</v>
      </c>
      <c r="U122" s="18">
        <v>121</v>
      </c>
      <c r="V122" s="8">
        <f t="shared" si="14"/>
        <v>174240</v>
      </c>
      <c r="W122" s="19">
        <f t="shared" si="9"/>
        <v>-172973.22</v>
      </c>
      <c r="X122" s="20"/>
    </row>
    <row r="123" spans="1:24" ht="15.95" customHeight="1" x14ac:dyDescent="0.25">
      <c r="A123" s="32">
        <v>102656</v>
      </c>
      <c r="B123" s="10" t="s">
        <v>255</v>
      </c>
      <c r="C123" s="42" t="s">
        <v>256</v>
      </c>
      <c r="D123" s="43" t="s">
        <v>25</v>
      </c>
      <c r="E123" s="34">
        <v>11</v>
      </c>
      <c r="F123" s="14">
        <v>42656.000000000022</v>
      </c>
      <c r="G123" s="14">
        <v>33970</v>
      </c>
      <c r="H123" s="15">
        <v>25283.999999999982</v>
      </c>
      <c r="I123" s="14">
        <v>17286.000000000018</v>
      </c>
      <c r="J123" s="14">
        <v>8513.99999999998</v>
      </c>
      <c r="K123" s="14">
        <v>5848.0000000000582</v>
      </c>
      <c r="L123" s="14">
        <v>4987.9999999999609</v>
      </c>
      <c r="M123" s="14">
        <v>4987.9999999999609</v>
      </c>
      <c r="N123" s="14">
        <v>6106.0000000000191</v>
      </c>
      <c r="O123" s="14">
        <v>10148.000000000058</v>
      </c>
      <c r="P123" s="14">
        <v>30873.999999999982</v>
      </c>
      <c r="Q123" s="14">
        <v>39731.999999999942</v>
      </c>
      <c r="R123" s="16">
        <f t="shared" si="13"/>
        <v>0.24041447533183069</v>
      </c>
      <c r="S123" s="17">
        <f t="shared" si="8"/>
        <v>230394</v>
      </c>
      <c r="U123" s="18">
        <v>121</v>
      </c>
      <c r="V123" s="8">
        <f>(E123*30*24)*U125</f>
        <v>958320</v>
      </c>
      <c r="W123" s="19">
        <f t="shared" si="9"/>
        <v>-953332</v>
      </c>
      <c r="X123" s="20"/>
    </row>
    <row r="124" spans="1:24" ht="15.95" customHeight="1" x14ac:dyDescent="0.25">
      <c r="A124" s="44">
        <v>22054460368</v>
      </c>
      <c r="B124" s="10" t="s">
        <v>257</v>
      </c>
      <c r="C124" s="45" t="s">
        <v>258</v>
      </c>
      <c r="D124" s="45" t="s">
        <v>44</v>
      </c>
      <c r="E124" s="46">
        <v>3.5</v>
      </c>
      <c r="F124" s="14">
        <v>23778.999999999978</v>
      </c>
      <c r="G124" s="14">
        <v>19513.400000000023</v>
      </c>
      <c r="H124" s="15">
        <v>8849.3999999999924</v>
      </c>
      <c r="I124" s="14">
        <v>3113.2000000000039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6011.3999999999833</v>
      </c>
      <c r="R124" s="16"/>
      <c r="S124" s="17"/>
      <c r="U124" s="18">
        <v>121</v>
      </c>
      <c r="W124" s="19"/>
      <c r="X124" s="20"/>
    </row>
    <row r="125" spans="1:24" ht="15.95" customHeight="1" x14ac:dyDescent="0.25">
      <c r="A125" s="47">
        <v>103666</v>
      </c>
      <c r="B125" s="10" t="s">
        <v>259</v>
      </c>
      <c r="C125" s="22" t="s">
        <v>260</v>
      </c>
      <c r="D125" s="23" t="s">
        <v>25</v>
      </c>
      <c r="E125" s="24">
        <v>0.25</v>
      </c>
      <c r="F125" s="14">
        <v>1617.66</v>
      </c>
      <c r="G125" s="14">
        <v>1291.72</v>
      </c>
      <c r="H125" s="26">
        <v>816.14</v>
      </c>
      <c r="I125" s="14">
        <v>533.20000000000005</v>
      </c>
      <c r="J125" s="14">
        <v>210.7</v>
      </c>
      <c r="K125" s="14">
        <v>161.68</v>
      </c>
      <c r="L125" s="14">
        <v>104.06</v>
      </c>
      <c r="M125" s="14">
        <v>115.24</v>
      </c>
      <c r="N125" s="14">
        <v>161.68</v>
      </c>
      <c r="O125" s="14">
        <v>210.7</v>
      </c>
      <c r="P125" s="14">
        <v>1069.8399999999999</v>
      </c>
      <c r="Q125" s="14">
        <v>1634.86</v>
      </c>
      <c r="R125" s="16">
        <f t="shared" ref="R125:R131" si="15">S125/V125</f>
        <v>0.36397979797979801</v>
      </c>
      <c r="S125" s="17">
        <f t="shared" si="8"/>
        <v>7927.4800000000005</v>
      </c>
      <c r="U125" s="18">
        <v>121</v>
      </c>
      <c r="V125" s="8">
        <f t="shared" ref="V125:V130" si="16">(E125*30*24)*U126</f>
        <v>21780</v>
      </c>
      <c r="W125" s="19">
        <f t="shared" si="9"/>
        <v>-21664.76</v>
      </c>
      <c r="X125" s="20"/>
    </row>
    <row r="126" spans="1:24" ht="15.95" customHeight="1" x14ac:dyDescent="0.25">
      <c r="A126" s="47">
        <v>103262</v>
      </c>
      <c r="B126" s="10" t="s">
        <v>261</v>
      </c>
      <c r="C126" s="22" t="s">
        <v>262</v>
      </c>
      <c r="D126" s="23" t="s">
        <v>25</v>
      </c>
      <c r="E126" s="24">
        <v>7.5</v>
      </c>
      <c r="F126" s="14">
        <v>30521.400000000009</v>
      </c>
      <c r="G126" s="14">
        <v>25069.000000000029</v>
      </c>
      <c r="H126" s="26">
        <v>20313.199999999957</v>
      </c>
      <c r="I126" s="26">
        <v>14190</v>
      </c>
      <c r="J126" s="26">
        <v>5830.8000000000256</v>
      </c>
      <c r="K126" s="26">
        <v>4798.7999999999865</v>
      </c>
      <c r="L126" s="26">
        <v>4153.8000000000347</v>
      </c>
      <c r="M126" s="26">
        <v>3328.1999999999548</v>
      </c>
      <c r="N126" s="14">
        <v>4506.4000000000078</v>
      </c>
      <c r="O126" s="14">
        <v>9795.400000000036</v>
      </c>
      <c r="P126" s="14">
        <v>24406.799999999996</v>
      </c>
      <c r="Q126" s="14">
        <v>24871.199999999964</v>
      </c>
      <c r="R126" s="16">
        <f t="shared" si="15"/>
        <v>0.26290939700030608</v>
      </c>
      <c r="S126" s="17">
        <f t="shared" si="8"/>
        <v>171785</v>
      </c>
      <c r="U126" s="18">
        <v>121</v>
      </c>
      <c r="V126" s="8">
        <f t="shared" si="16"/>
        <v>653400</v>
      </c>
      <c r="W126" s="19">
        <f t="shared" si="9"/>
        <v>-650071.80000000005</v>
      </c>
      <c r="X126" s="20"/>
    </row>
    <row r="127" spans="1:24" ht="15.95" customHeight="1" x14ac:dyDescent="0.25">
      <c r="A127" s="47">
        <v>103767</v>
      </c>
      <c r="B127" s="10" t="s">
        <v>263</v>
      </c>
      <c r="C127" s="22" t="s">
        <v>264</v>
      </c>
      <c r="D127" s="23" t="s">
        <v>25</v>
      </c>
      <c r="E127" s="24">
        <v>3</v>
      </c>
      <c r="F127" s="14">
        <v>14163.34</v>
      </c>
      <c r="G127" s="14">
        <v>11141.3</v>
      </c>
      <c r="H127" s="26">
        <v>7668.62</v>
      </c>
      <c r="I127" s="26">
        <v>5385.32</v>
      </c>
      <c r="J127" s="26">
        <v>459.24</v>
      </c>
      <c r="K127" s="26">
        <v>0</v>
      </c>
      <c r="L127" s="26">
        <v>0</v>
      </c>
      <c r="M127" s="26">
        <v>0</v>
      </c>
      <c r="N127" s="26">
        <v>0</v>
      </c>
      <c r="O127" s="14">
        <v>1829.22</v>
      </c>
      <c r="P127" s="14">
        <v>9227.7999999999993</v>
      </c>
      <c r="Q127" s="14">
        <v>11665.039999999999</v>
      </c>
      <c r="R127" s="16">
        <f t="shared" si="15"/>
        <v>0.23546020814202631</v>
      </c>
      <c r="S127" s="17">
        <f t="shared" si="8"/>
        <v>61539.88</v>
      </c>
      <c r="U127" s="18">
        <v>121</v>
      </c>
      <c r="V127" s="8">
        <f t="shared" si="16"/>
        <v>261360</v>
      </c>
      <c r="W127" s="19">
        <f t="shared" si="9"/>
        <v>-261360</v>
      </c>
      <c r="X127" s="20"/>
    </row>
    <row r="128" spans="1:24" ht="15.95" customHeight="1" x14ac:dyDescent="0.25">
      <c r="A128" s="47">
        <v>103868</v>
      </c>
      <c r="B128" s="10" t="s">
        <v>265</v>
      </c>
      <c r="C128" s="45" t="s">
        <v>266</v>
      </c>
      <c r="D128" s="23" t="s">
        <v>44</v>
      </c>
      <c r="E128" s="24">
        <v>13</v>
      </c>
      <c r="F128" s="14">
        <v>136137.99999999974</v>
      </c>
      <c r="G128" s="14">
        <v>114896.00000000032</v>
      </c>
      <c r="H128" s="26">
        <v>91073.99999999968</v>
      </c>
      <c r="I128" s="26">
        <v>65618.000000000146</v>
      </c>
      <c r="J128" s="26">
        <v>18060</v>
      </c>
      <c r="K128" s="26">
        <v>13244.000000000078</v>
      </c>
      <c r="L128" s="26">
        <v>11265.999999999922</v>
      </c>
      <c r="M128" s="26">
        <v>8600</v>
      </c>
      <c r="N128" s="14">
        <v>9374.0000000000782</v>
      </c>
      <c r="O128" s="14">
        <v>33367.999999999767</v>
      </c>
      <c r="P128" s="14">
        <v>88666.000000000306</v>
      </c>
      <c r="Q128" s="14">
        <v>108789.99999999999</v>
      </c>
      <c r="R128" s="16">
        <f t="shared" si="15"/>
        <v>0.61726884226884227</v>
      </c>
      <c r="S128" s="17">
        <f t="shared" si="8"/>
        <v>699094</v>
      </c>
      <c r="U128" s="18">
        <v>121</v>
      </c>
      <c r="V128" s="8">
        <f t="shared" si="16"/>
        <v>1132560</v>
      </c>
      <c r="W128" s="19">
        <f t="shared" si="9"/>
        <v>-1123960</v>
      </c>
      <c r="X128" s="20"/>
    </row>
    <row r="129" spans="1:25" ht="15.95" customHeight="1" x14ac:dyDescent="0.25">
      <c r="A129" s="47">
        <v>104878</v>
      </c>
      <c r="B129" s="10" t="s">
        <v>267</v>
      </c>
      <c r="C129" s="22" t="s">
        <v>268</v>
      </c>
      <c r="D129" s="22" t="s">
        <v>25</v>
      </c>
      <c r="E129" s="24">
        <v>2</v>
      </c>
      <c r="F129" s="14">
        <v>20580.66</v>
      </c>
      <c r="G129" s="14">
        <v>16424.28</v>
      </c>
      <c r="H129" s="26">
        <v>12068.38</v>
      </c>
      <c r="I129" s="26">
        <v>8180.32</v>
      </c>
      <c r="J129" s="26">
        <v>4410.08</v>
      </c>
      <c r="K129" s="26">
        <v>3324.7599999999998</v>
      </c>
      <c r="L129" s="26">
        <v>3177.7</v>
      </c>
      <c r="M129" s="26">
        <v>2980.7599999999998</v>
      </c>
      <c r="N129" s="26">
        <v>3503.64</v>
      </c>
      <c r="O129" s="14">
        <v>5966.68</v>
      </c>
      <c r="P129" s="14">
        <v>13779.78</v>
      </c>
      <c r="Q129" s="14">
        <v>19709.48</v>
      </c>
      <c r="R129" s="16">
        <f t="shared" si="15"/>
        <v>0.65488131313131315</v>
      </c>
      <c r="S129" s="17">
        <f t="shared" si="8"/>
        <v>114106.52</v>
      </c>
      <c r="U129" s="18">
        <v>121</v>
      </c>
      <c r="V129" s="8">
        <f t="shared" si="16"/>
        <v>174240</v>
      </c>
      <c r="W129" s="19">
        <f t="shared" si="9"/>
        <v>-171259.24</v>
      </c>
      <c r="X129" s="20"/>
    </row>
    <row r="130" spans="1:25" s="48" customFormat="1" ht="15.75" x14ac:dyDescent="0.25">
      <c r="A130" s="36">
        <v>106292</v>
      </c>
      <c r="B130" s="10" t="s">
        <v>269</v>
      </c>
      <c r="C130" s="22" t="s">
        <v>270</v>
      </c>
      <c r="D130" s="23" t="s">
        <v>25</v>
      </c>
      <c r="E130" s="24">
        <v>1.5</v>
      </c>
      <c r="F130" s="14">
        <v>5712.98</v>
      </c>
      <c r="G130" s="14">
        <v>4640.5599999999995</v>
      </c>
      <c r="H130" s="26">
        <v>3476.98</v>
      </c>
      <c r="I130" s="26">
        <v>2587.7399999999998</v>
      </c>
      <c r="J130" s="26">
        <v>1433.62</v>
      </c>
      <c r="K130" s="26">
        <v>915.9</v>
      </c>
      <c r="L130" s="26">
        <v>836.78</v>
      </c>
      <c r="M130" s="26">
        <v>809.26</v>
      </c>
      <c r="N130" s="26">
        <v>847.1</v>
      </c>
      <c r="O130" s="14">
        <v>1619.3799999999999</v>
      </c>
      <c r="P130" s="14">
        <v>4226.8999999999996</v>
      </c>
      <c r="Q130" s="14">
        <v>5648.48</v>
      </c>
      <c r="R130" s="16">
        <f t="shared" si="15"/>
        <v>0.25065564738292007</v>
      </c>
      <c r="S130" s="17">
        <f t="shared" ref="S130:S143" si="17">SUM(F130:Q130)</f>
        <v>32755.679999999997</v>
      </c>
      <c r="U130" s="18">
        <v>121</v>
      </c>
      <c r="V130" s="8">
        <f t="shared" si="16"/>
        <v>130680</v>
      </c>
      <c r="W130" s="19">
        <f t="shared" si="9"/>
        <v>-129870.74</v>
      </c>
      <c r="X130" s="49"/>
    </row>
    <row r="131" spans="1:25" s="48" customFormat="1" ht="15.95" customHeight="1" x14ac:dyDescent="0.25">
      <c r="A131" s="36">
        <v>106393</v>
      </c>
      <c r="B131" s="10" t="s">
        <v>271</v>
      </c>
      <c r="C131" s="22" t="s">
        <v>272</v>
      </c>
      <c r="D131" s="23" t="s">
        <v>25</v>
      </c>
      <c r="E131" s="24">
        <v>9</v>
      </c>
      <c r="F131" s="14">
        <v>82998.60000000018</v>
      </c>
      <c r="G131" s="14">
        <v>64370.999999999527</v>
      </c>
      <c r="H131" s="26">
        <v>52700.800000000563</v>
      </c>
      <c r="I131" s="26">
        <v>30486.999999999844</v>
      </c>
      <c r="J131" s="26">
        <v>610.60000000003117</v>
      </c>
      <c r="K131" s="26">
        <v>0</v>
      </c>
      <c r="L131" s="26">
        <v>0</v>
      </c>
      <c r="M131" s="26">
        <v>0</v>
      </c>
      <c r="N131" s="26">
        <v>0</v>
      </c>
      <c r="O131" s="14">
        <v>22170.799999999781</v>
      </c>
      <c r="P131" s="14">
        <v>66391.99999999984</v>
      </c>
      <c r="Q131" s="14">
        <v>75920.80000000057</v>
      </c>
      <c r="R131" s="16">
        <f t="shared" si="15"/>
        <v>0.50460616263646618</v>
      </c>
      <c r="S131" s="17">
        <f t="shared" si="17"/>
        <v>395651.60000000038</v>
      </c>
      <c r="U131" s="18">
        <v>121</v>
      </c>
      <c r="V131" s="8">
        <f>(E131*30*24)*U133</f>
        <v>784080</v>
      </c>
      <c r="W131" s="19">
        <f t="shared" si="9"/>
        <v>-784080</v>
      </c>
      <c r="X131" s="49"/>
    </row>
    <row r="132" spans="1:25" s="48" customFormat="1" ht="15.95" customHeight="1" x14ac:dyDescent="0.25">
      <c r="A132" s="25">
        <v>110235</v>
      </c>
      <c r="B132" s="10" t="s">
        <v>273</v>
      </c>
      <c r="C132" s="27" t="s">
        <v>208</v>
      </c>
      <c r="D132" s="28" t="s">
        <v>44</v>
      </c>
      <c r="E132" s="29">
        <v>7</v>
      </c>
      <c r="F132" s="14">
        <v>12323.799999999936</v>
      </c>
      <c r="G132" s="14">
        <v>11627.199999999984</v>
      </c>
      <c r="H132" s="26">
        <v>8875.2000000000426</v>
      </c>
      <c r="I132" s="26">
        <v>5762.0000000000382</v>
      </c>
      <c r="J132" s="26">
        <v>1272.7999999999179</v>
      </c>
      <c r="K132" s="26">
        <v>0</v>
      </c>
      <c r="L132" s="26">
        <v>0</v>
      </c>
      <c r="M132" s="26">
        <v>0</v>
      </c>
      <c r="N132" s="26">
        <v>0</v>
      </c>
      <c r="O132" s="14">
        <v>713.8000000000352</v>
      </c>
      <c r="P132" s="14">
        <v>8608.5999999999913</v>
      </c>
      <c r="Q132" s="14">
        <v>14301.799999999996</v>
      </c>
      <c r="R132" s="16"/>
      <c r="S132" s="17"/>
      <c r="U132" s="18">
        <v>121</v>
      </c>
      <c r="V132" s="8"/>
      <c r="W132" s="19"/>
      <c r="X132" s="49"/>
    </row>
    <row r="133" spans="1:25" s="48" customFormat="1" ht="15.95" customHeight="1" x14ac:dyDescent="0.25">
      <c r="A133" s="36">
        <v>110538</v>
      </c>
      <c r="B133" s="10" t="s">
        <v>274</v>
      </c>
      <c r="C133" s="22" t="s">
        <v>275</v>
      </c>
      <c r="D133" s="23" t="s">
        <v>44</v>
      </c>
      <c r="E133" s="24">
        <v>1.2</v>
      </c>
      <c r="F133" s="14">
        <v>3814.96</v>
      </c>
      <c r="G133" s="14">
        <v>2659.12</v>
      </c>
      <c r="H133" s="26">
        <v>1806</v>
      </c>
      <c r="I133" s="26">
        <v>864.3</v>
      </c>
      <c r="J133" s="26">
        <v>572.76</v>
      </c>
      <c r="K133" s="26">
        <v>229.62</v>
      </c>
      <c r="L133" s="26">
        <v>417.09999999999997</v>
      </c>
      <c r="M133" s="26">
        <v>302.71999999999997</v>
      </c>
      <c r="N133" s="26">
        <v>536.64</v>
      </c>
      <c r="O133" s="14">
        <v>1177.3399999999999</v>
      </c>
      <c r="P133" s="14">
        <v>3808.94</v>
      </c>
      <c r="Q133" s="14">
        <v>5043.04</v>
      </c>
      <c r="R133" s="16">
        <f t="shared" ref="R133:R155" si="18">S133/V133</f>
        <v>0.20309668656259566</v>
      </c>
      <c r="S133" s="17">
        <f t="shared" si="17"/>
        <v>21232.54</v>
      </c>
      <c r="U133" s="18">
        <v>121</v>
      </c>
      <c r="V133" s="8">
        <f t="shared" ref="V133:V141" si="19">(E133*30*24)*U134</f>
        <v>104544</v>
      </c>
      <c r="W133" s="19">
        <f t="shared" ref="W133:W162" si="20">+M133-V133</f>
        <v>-104241.28</v>
      </c>
      <c r="X133" s="49"/>
    </row>
    <row r="134" spans="1:25" ht="15.95" customHeight="1" x14ac:dyDescent="0.25">
      <c r="A134" s="9">
        <v>93</v>
      </c>
      <c r="B134" s="10" t="s">
        <v>276</v>
      </c>
      <c r="C134" s="21" t="s">
        <v>197</v>
      </c>
      <c r="D134" s="33" t="s">
        <v>198</v>
      </c>
      <c r="E134" s="13">
        <v>88</v>
      </c>
      <c r="F134" s="14">
        <v>96978.759999995178</v>
      </c>
      <c r="G134" s="14">
        <v>76636.320000002321</v>
      </c>
      <c r="H134" s="14">
        <v>87331.279999997947</v>
      </c>
      <c r="I134" s="14">
        <v>43219.299999999828</v>
      </c>
      <c r="J134" s="14">
        <v>33041.199999999888</v>
      </c>
      <c r="K134" s="14">
        <v>28973.400000000092</v>
      </c>
      <c r="L134" s="14">
        <v>32164.000000000131</v>
      </c>
      <c r="M134" s="14">
        <v>25507.600000000166</v>
      </c>
      <c r="N134" s="14">
        <v>25696.799999999606</v>
      </c>
      <c r="O134" s="14">
        <v>24115.259999999656</v>
      </c>
      <c r="P134" s="14">
        <v>53071.460000000297</v>
      </c>
      <c r="Q134" s="14">
        <v>45432.940000000053</v>
      </c>
      <c r="R134" s="16">
        <f t="shared" si="18"/>
        <v>7.4631688788712944E-2</v>
      </c>
      <c r="S134" s="17">
        <f t="shared" si="17"/>
        <v>572168.31999999506</v>
      </c>
      <c r="U134" s="18">
        <v>121</v>
      </c>
      <c r="V134" s="8">
        <f t="shared" si="19"/>
        <v>7666560</v>
      </c>
      <c r="W134" s="19">
        <f t="shared" si="20"/>
        <v>-7641052.3999999994</v>
      </c>
      <c r="X134" s="20">
        <f>24*365*W134</f>
        <v>-66935619023.999992</v>
      </c>
      <c r="Y134" s="8">
        <f>S134</f>
        <v>572168.31999999506</v>
      </c>
    </row>
    <row r="135" spans="1:25" ht="15.95" customHeight="1" x14ac:dyDescent="0.25">
      <c r="A135" s="9">
        <v>94</v>
      </c>
      <c r="B135" s="10" t="s">
        <v>277</v>
      </c>
      <c r="C135" s="21" t="s">
        <v>278</v>
      </c>
      <c r="D135" s="33" t="s">
        <v>198</v>
      </c>
      <c r="E135" s="13">
        <v>67</v>
      </c>
      <c r="F135" s="14">
        <v>393794.00000000122</v>
      </c>
      <c r="G135" s="14">
        <v>349074.00000000128</v>
      </c>
      <c r="H135" s="14">
        <v>354234.00000000122</v>
      </c>
      <c r="I135" s="14">
        <v>277608</v>
      </c>
      <c r="J135" s="14">
        <v>62866.000000000007</v>
      </c>
      <c r="K135" s="14">
        <v>43085.999999999993</v>
      </c>
      <c r="L135" s="14">
        <v>38958.000000000015</v>
      </c>
      <c r="M135" s="14">
        <v>40591.999999999993</v>
      </c>
      <c r="N135" s="15">
        <v>37753.999999999978</v>
      </c>
      <c r="O135" s="15">
        <v>91934.000000000029</v>
      </c>
      <c r="P135" s="14">
        <v>281994</v>
      </c>
      <c r="Q135" s="14">
        <v>325595.99999999988</v>
      </c>
      <c r="R135" s="16">
        <f t="shared" si="18"/>
        <v>0.39360532050491409</v>
      </c>
      <c r="S135" s="17">
        <f t="shared" si="17"/>
        <v>2297490.0000000037</v>
      </c>
      <c r="U135" s="18">
        <v>121</v>
      </c>
      <c r="V135" s="8">
        <f t="shared" si="19"/>
        <v>5837040</v>
      </c>
      <c r="W135" s="19">
        <f t="shared" si="20"/>
        <v>-5796448</v>
      </c>
      <c r="X135" s="20">
        <f>24*365*W135</f>
        <v>-50776884480</v>
      </c>
      <c r="Y135" s="8">
        <f>S135</f>
        <v>2297490.0000000037</v>
      </c>
    </row>
    <row r="136" spans="1:25" ht="15.95" customHeight="1" x14ac:dyDescent="0.25">
      <c r="A136" s="9">
        <v>96</v>
      </c>
      <c r="B136" s="10" t="s">
        <v>279</v>
      </c>
      <c r="C136" s="21" t="s">
        <v>280</v>
      </c>
      <c r="D136" s="33" t="s">
        <v>198</v>
      </c>
      <c r="E136" s="13">
        <v>3.5</v>
      </c>
      <c r="F136" s="14">
        <v>16755.38</v>
      </c>
      <c r="G136" s="14">
        <v>15850.66</v>
      </c>
      <c r="H136" s="14">
        <v>13223.36</v>
      </c>
      <c r="I136" s="14">
        <v>9741.2199999999993</v>
      </c>
      <c r="J136" s="14">
        <v>1405.24</v>
      </c>
      <c r="K136" s="14">
        <v>1314.94</v>
      </c>
      <c r="L136" s="14">
        <v>1189.3799999999999</v>
      </c>
      <c r="M136" s="14">
        <v>1224.6399999999999</v>
      </c>
      <c r="N136" s="15">
        <v>1224.6399999999999</v>
      </c>
      <c r="O136" s="15">
        <v>6199.74</v>
      </c>
      <c r="P136" s="14">
        <v>14973.46</v>
      </c>
      <c r="Q136" s="14">
        <v>16682.28</v>
      </c>
      <c r="R136" s="16">
        <f t="shared" si="18"/>
        <v>0.32724957365866458</v>
      </c>
      <c r="S136" s="17">
        <f t="shared" si="17"/>
        <v>99784.94</v>
      </c>
      <c r="U136" s="18">
        <v>121</v>
      </c>
      <c r="V136" s="8">
        <f t="shared" si="19"/>
        <v>304920</v>
      </c>
      <c r="W136" s="19">
        <f t="shared" si="20"/>
        <v>-303695.35999999999</v>
      </c>
      <c r="X136" s="20">
        <f>24*365*W136</f>
        <v>-2660371353.5999999</v>
      </c>
      <c r="Y136" s="8">
        <f>S136</f>
        <v>99784.94</v>
      </c>
    </row>
    <row r="137" spans="1:25" ht="15.95" customHeight="1" x14ac:dyDescent="0.25">
      <c r="A137" s="9">
        <v>99</v>
      </c>
      <c r="B137" s="10" t="s">
        <v>281</v>
      </c>
      <c r="C137" s="21" t="s">
        <v>282</v>
      </c>
      <c r="D137" s="33" t="s">
        <v>198</v>
      </c>
      <c r="E137" s="50">
        <v>0</v>
      </c>
      <c r="F137" s="14">
        <v>7118.22</v>
      </c>
      <c r="G137" s="14">
        <v>6607.38</v>
      </c>
      <c r="H137" s="14">
        <v>4846.1000000000004</v>
      </c>
      <c r="I137" s="14">
        <v>2948.08</v>
      </c>
      <c r="J137" s="14">
        <v>1600.46</v>
      </c>
      <c r="K137" s="14">
        <v>1200.56</v>
      </c>
      <c r="L137" s="14">
        <v>1248.72</v>
      </c>
      <c r="M137" s="14">
        <v>1105.96</v>
      </c>
      <c r="N137" s="14">
        <v>1427.6</v>
      </c>
      <c r="O137" s="15">
        <v>2189.56</v>
      </c>
      <c r="P137" s="14">
        <v>5768.88</v>
      </c>
      <c r="Q137" s="14">
        <v>5526.36</v>
      </c>
      <c r="R137" s="16" t="e">
        <f t="shared" si="18"/>
        <v>#DIV/0!</v>
      </c>
      <c r="S137" s="17">
        <f t="shared" si="17"/>
        <v>41587.879999999997</v>
      </c>
      <c r="U137" s="18">
        <v>121</v>
      </c>
      <c r="V137" s="8">
        <f t="shared" si="19"/>
        <v>0</v>
      </c>
      <c r="W137" s="19">
        <f t="shared" si="20"/>
        <v>1105.96</v>
      </c>
      <c r="X137" s="20">
        <f>24*365*W137</f>
        <v>9688209.5999999996</v>
      </c>
      <c r="Y137" s="8">
        <f>S137</f>
        <v>41587.879999999997</v>
      </c>
    </row>
    <row r="138" spans="1:25" s="18" customFormat="1" ht="15.95" customHeight="1" x14ac:dyDescent="0.25">
      <c r="A138" s="9">
        <v>98</v>
      </c>
      <c r="B138" s="10" t="s">
        <v>283</v>
      </c>
      <c r="C138" s="21" t="s">
        <v>284</v>
      </c>
      <c r="D138" s="33" t="s">
        <v>198</v>
      </c>
      <c r="E138" s="50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5">
        <v>0</v>
      </c>
      <c r="P138" s="14">
        <v>0</v>
      </c>
      <c r="Q138" s="14">
        <v>0</v>
      </c>
      <c r="R138" s="16" t="e">
        <f t="shared" si="18"/>
        <v>#DIV/0!</v>
      </c>
      <c r="S138" s="17">
        <f t="shared" si="17"/>
        <v>0</v>
      </c>
      <c r="U138" s="18">
        <v>121</v>
      </c>
      <c r="V138" s="8">
        <f t="shared" si="19"/>
        <v>0</v>
      </c>
      <c r="W138" s="19">
        <f t="shared" si="20"/>
        <v>0</v>
      </c>
    </row>
    <row r="139" spans="1:25" ht="15.95" customHeight="1" x14ac:dyDescent="0.25">
      <c r="A139" s="51">
        <v>97</v>
      </c>
      <c r="B139" s="10" t="s">
        <v>285</v>
      </c>
      <c r="C139" s="21" t="s">
        <v>286</v>
      </c>
      <c r="D139" s="33" t="s">
        <v>198</v>
      </c>
      <c r="E139" s="50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5">
        <v>0</v>
      </c>
      <c r="P139" s="14">
        <v>0</v>
      </c>
      <c r="Q139" s="14">
        <v>0</v>
      </c>
      <c r="R139" s="16" t="e">
        <f t="shared" si="18"/>
        <v>#DIV/0!</v>
      </c>
      <c r="S139" s="17">
        <f t="shared" si="17"/>
        <v>0</v>
      </c>
      <c r="U139" s="18">
        <v>121</v>
      </c>
      <c r="V139" s="8">
        <f t="shared" si="19"/>
        <v>0</v>
      </c>
      <c r="W139" s="19">
        <f t="shared" si="20"/>
        <v>0</v>
      </c>
      <c r="X139" s="20">
        <f>24*365*W139</f>
        <v>0</v>
      </c>
      <c r="Y139" s="8">
        <f>S139</f>
        <v>0</v>
      </c>
    </row>
    <row r="140" spans="1:25" ht="15.95" customHeight="1" x14ac:dyDescent="0.25">
      <c r="A140" s="9">
        <v>95</v>
      </c>
      <c r="B140" s="21" t="s">
        <v>287</v>
      </c>
      <c r="C140" s="21" t="s">
        <v>288</v>
      </c>
      <c r="D140" s="33" t="s">
        <v>198</v>
      </c>
      <c r="E140" s="52">
        <v>127.5</v>
      </c>
      <c r="F140" s="14">
        <v>1256081.600000001</v>
      </c>
      <c r="G140" s="53">
        <v>1058040.7999999991</v>
      </c>
      <c r="H140" s="54">
        <v>983831.39999999816</v>
      </c>
      <c r="I140" s="53">
        <v>764995.80000000203</v>
      </c>
      <c r="J140" s="53">
        <v>443441.79999999772</v>
      </c>
      <c r="K140" s="53">
        <v>323833.00000000244</v>
      </c>
      <c r="L140" s="53">
        <v>301808.39999999886</v>
      </c>
      <c r="M140" s="53">
        <v>304801.20000000164</v>
      </c>
      <c r="N140" s="31">
        <v>299632.59999999986</v>
      </c>
      <c r="O140" s="31">
        <v>523860.39999999944</v>
      </c>
      <c r="P140" s="53">
        <v>1126763.399999999</v>
      </c>
      <c r="Q140" s="53">
        <v>1291118.0000000023</v>
      </c>
      <c r="R140" s="16">
        <f t="shared" si="18"/>
        <v>0.78127157492932919</v>
      </c>
      <c r="S140" s="17">
        <f t="shared" si="17"/>
        <v>8678208.4000000022</v>
      </c>
      <c r="U140" s="18">
        <v>121</v>
      </c>
      <c r="V140" s="8">
        <f t="shared" si="19"/>
        <v>11107800</v>
      </c>
      <c r="W140" s="19">
        <f t="shared" si="20"/>
        <v>-10802998.799999999</v>
      </c>
      <c r="X140" s="20">
        <f>24*365*W140</f>
        <v>-94634269487.999985</v>
      </c>
      <c r="Y140" s="8">
        <f>S140</f>
        <v>8678208.4000000022</v>
      </c>
    </row>
    <row r="141" spans="1:25" ht="15.95" customHeight="1" x14ac:dyDescent="0.25">
      <c r="A141" s="55">
        <v>105484</v>
      </c>
      <c r="B141" s="21" t="s">
        <v>289</v>
      </c>
      <c r="C141" s="27" t="s">
        <v>288</v>
      </c>
      <c r="D141" s="33" t="s">
        <v>198</v>
      </c>
      <c r="E141" s="29">
        <v>0</v>
      </c>
      <c r="F141" s="14">
        <v>492341.39999999828</v>
      </c>
      <c r="G141" s="14">
        <v>357992.20000000036</v>
      </c>
      <c r="H141" s="14">
        <v>388419.00000000122</v>
      </c>
      <c r="I141" s="14">
        <v>349667.40000000008</v>
      </c>
      <c r="J141" s="14">
        <v>316204.80000000028</v>
      </c>
      <c r="K141" s="14">
        <v>319309.39999999758</v>
      </c>
      <c r="L141" s="14">
        <v>269515.40000000264</v>
      </c>
      <c r="M141" s="14">
        <v>199941.39999999825</v>
      </c>
      <c r="N141" s="8">
        <v>167897.79999999961</v>
      </c>
      <c r="O141" s="14">
        <v>216874.80000000025</v>
      </c>
      <c r="P141" s="56">
        <v>338384.200000001</v>
      </c>
      <c r="Q141" s="14">
        <v>410443.59999999864</v>
      </c>
      <c r="R141" s="16" t="e">
        <f t="shared" si="18"/>
        <v>#DIV/0!</v>
      </c>
      <c r="S141" s="17">
        <f t="shared" si="17"/>
        <v>3826991.3999999985</v>
      </c>
      <c r="T141" s="37"/>
      <c r="U141" s="18">
        <v>121</v>
      </c>
      <c r="V141" s="8">
        <f t="shared" si="19"/>
        <v>0</v>
      </c>
      <c r="W141" s="19">
        <f t="shared" si="20"/>
        <v>199941.39999999825</v>
      </c>
      <c r="X141" s="20"/>
      <c r="Y141" s="8">
        <f>S141</f>
        <v>3826991.3999999985</v>
      </c>
    </row>
    <row r="142" spans="1:25" ht="15.95" customHeight="1" x14ac:dyDescent="0.25">
      <c r="A142" s="25">
        <v>110437</v>
      </c>
      <c r="B142" s="27" t="s">
        <v>290</v>
      </c>
      <c r="C142" s="27" t="s">
        <v>291</v>
      </c>
      <c r="D142" s="28" t="s">
        <v>198</v>
      </c>
      <c r="E142" s="29">
        <v>0</v>
      </c>
      <c r="F142" s="14">
        <v>62719.80000000025</v>
      </c>
      <c r="G142" s="31">
        <v>45760.600000000813</v>
      </c>
      <c r="H142" s="53">
        <v>59116.399999999812</v>
      </c>
      <c r="I142" s="53">
        <v>142149.39999999918</v>
      </c>
      <c r="J142" s="53">
        <v>210364.6000000005</v>
      </c>
      <c r="K142" s="53">
        <v>213211.20000000004</v>
      </c>
      <c r="L142" s="14">
        <v>208309.19999999943</v>
      </c>
      <c r="M142" s="53">
        <v>200861.60000000111</v>
      </c>
      <c r="N142" s="14">
        <v>294661.79999999929</v>
      </c>
      <c r="O142" s="31">
        <v>240172.20000000036</v>
      </c>
      <c r="P142" s="57">
        <v>266445.19999999978</v>
      </c>
      <c r="Q142" s="15">
        <v>105737.00000000063</v>
      </c>
      <c r="R142" s="16" t="e">
        <f t="shared" si="18"/>
        <v>#REF!</v>
      </c>
      <c r="S142" s="17">
        <f t="shared" si="17"/>
        <v>2049509.0000000012</v>
      </c>
      <c r="U142" s="18">
        <v>121</v>
      </c>
      <c r="V142" s="8" t="e">
        <f>(#REF!*30*24)*U143</f>
        <v>#REF!</v>
      </c>
      <c r="W142" s="19" t="e">
        <f t="shared" si="20"/>
        <v>#REF!</v>
      </c>
      <c r="X142" s="20"/>
      <c r="Y142" s="8">
        <f>S142</f>
        <v>2049509.0000000012</v>
      </c>
    </row>
    <row r="143" spans="1:25" ht="15.95" customHeight="1" x14ac:dyDescent="0.25">
      <c r="A143" s="25">
        <v>22054447840</v>
      </c>
      <c r="B143" s="27" t="s">
        <v>292</v>
      </c>
      <c r="C143" s="27" t="s">
        <v>293</v>
      </c>
      <c r="D143" s="28" t="s">
        <v>25</v>
      </c>
      <c r="E143" s="29">
        <v>2.8</v>
      </c>
      <c r="F143" s="14">
        <v>19787.739999999998</v>
      </c>
      <c r="G143" s="31">
        <v>14698.26</v>
      </c>
      <c r="H143" s="53">
        <v>11438</v>
      </c>
      <c r="I143" s="53">
        <v>6192</v>
      </c>
      <c r="J143" s="53">
        <v>0</v>
      </c>
      <c r="K143" s="53">
        <v>0</v>
      </c>
      <c r="L143" s="14">
        <v>0</v>
      </c>
      <c r="M143" s="53">
        <v>0</v>
      </c>
      <c r="N143" s="53">
        <v>0</v>
      </c>
      <c r="O143" s="31">
        <v>4128</v>
      </c>
      <c r="P143" s="57">
        <v>14878</v>
      </c>
      <c r="Q143" s="15">
        <v>17286</v>
      </c>
      <c r="R143" s="16" t="e">
        <f t="shared" si="18"/>
        <v>#REF!</v>
      </c>
      <c r="S143" s="17">
        <f t="shared" si="17"/>
        <v>88408</v>
      </c>
      <c r="U143" s="18">
        <v>121</v>
      </c>
      <c r="V143" s="8" t="e">
        <f>(E132*30*24)*#REF!</f>
        <v>#REF!</v>
      </c>
      <c r="W143" s="19" t="e">
        <f t="shared" si="20"/>
        <v>#REF!</v>
      </c>
      <c r="X143" s="20"/>
    </row>
    <row r="144" spans="1:25" ht="15.95" customHeight="1" x14ac:dyDescent="0.25">
      <c r="A144" s="25">
        <v>22054468452</v>
      </c>
      <c r="B144" s="27" t="s">
        <v>294</v>
      </c>
      <c r="C144" s="27" t="s">
        <v>295</v>
      </c>
      <c r="D144" s="28" t="s">
        <v>87</v>
      </c>
      <c r="E144" s="29"/>
      <c r="F144" s="14">
        <v>0</v>
      </c>
      <c r="G144" s="31" t="s">
        <v>142</v>
      </c>
      <c r="H144" s="31" t="s">
        <v>142</v>
      </c>
      <c r="I144" s="31" t="s">
        <v>142</v>
      </c>
      <c r="J144" s="31" t="s">
        <v>142</v>
      </c>
      <c r="K144" s="31" t="s">
        <v>142</v>
      </c>
      <c r="L144" s="31" t="s">
        <v>142</v>
      </c>
      <c r="M144" s="31" t="s">
        <v>142</v>
      </c>
      <c r="N144" s="31" t="s">
        <v>142</v>
      </c>
      <c r="O144" s="31" t="s">
        <v>142</v>
      </c>
      <c r="P144" s="31" t="s">
        <v>142</v>
      </c>
      <c r="Q144" s="31" t="s">
        <v>142</v>
      </c>
      <c r="R144" s="16">
        <f t="shared" si="18"/>
        <v>0</v>
      </c>
      <c r="S144" s="17">
        <f>SUM(F144:Q144)</f>
        <v>0</v>
      </c>
      <c r="U144" s="18">
        <v>121</v>
      </c>
      <c r="V144" s="8">
        <f>(E143*30*24)*U145</f>
        <v>243936</v>
      </c>
      <c r="W144" s="19" t="e">
        <f t="shared" si="20"/>
        <v>#VALUE!</v>
      </c>
      <c r="X144" s="20"/>
    </row>
    <row r="145" spans="1:25" ht="15.95" customHeight="1" x14ac:dyDescent="0.25">
      <c r="A145" s="25">
        <v>22054468553</v>
      </c>
      <c r="B145" s="27" t="s">
        <v>296</v>
      </c>
      <c r="C145" s="27" t="s">
        <v>295</v>
      </c>
      <c r="D145" s="28" t="s">
        <v>87</v>
      </c>
      <c r="E145" s="29"/>
      <c r="F145" s="14">
        <v>38.700000000000003</v>
      </c>
      <c r="G145" s="31" t="s">
        <v>142</v>
      </c>
      <c r="H145" s="31" t="s">
        <v>142</v>
      </c>
      <c r="I145" s="31" t="s">
        <v>142</v>
      </c>
      <c r="J145" s="31" t="s">
        <v>142</v>
      </c>
      <c r="K145" s="31" t="s">
        <v>142</v>
      </c>
      <c r="L145" s="31" t="s">
        <v>142</v>
      </c>
      <c r="M145" s="31" t="s">
        <v>142</v>
      </c>
      <c r="N145" s="31" t="s">
        <v>142</v>
      </c>
      <c r="O145" s="31" t="s">
        <v>142</v>
      </c>
      <c r="P145" s="31" t="s">
        <v>142</v>
      </c>
      <c r="Q145" s="31" t="s">
        <v>142</v>
      </c>
      <c r="R145" s="16" t="e">
        <f t="shared" si="18"/>
        <v>#REF!</v>
      </c>
      <c r="S145" s="17">
        <f>SUM(F145:Q145)</f>
        <v>38.700000000000003</v>
      </c>
      <c r="U145" s="18">
        <v>121</v>
      </c>
      <c r="V145" s="8" t="e">
        <f>(#REF!*30*24)*U146</f>
        <v>#REF!</v>
      </c>
      <c r="W145" s="19" t="e">
        <f t="shared" si="20"/>
        <v>#VALUE!</v>
      </c>
      <c r="X145" s="20"/>
    </row>
    <row r="146" spans="1:25" ht="15.95" customHeight="1" x14ac:dyDescent="0.25">
      <c r="A146" s="25">
        <v>22054480071</v>
      </c>
      <c r="B146" s="27" t="s">
        <v>297</v>
      </c>
      <c r="C146" s="27" t="s">
        <v>298</v>
      </c>
      <c r="D146" s="28" t="s">
        <v>198</v>
      </c>
      <c r="E146" s="29">
        <v>0</v>
      </c>
      <c r="F146" s="14">
        <v>42105.599999999984</v>
      </c>
      <c r="G146" s="31">
        <v>30254.800000000007</v>
      </c>
      <c r="H146" s="53">
        <v>24759.399999999991</v>
      </c>
      <c r="I146" s="53">
        <v>9270.8000000000266</v>
      </c>
      <c r="J146" s="53">
        <v>3500.1999999999944</v>
      </c>
      <c r="K146" s="53">
        <v>3087.3999999999783</v>
      </c>
      <c r="L146" s="14">
        <v>2872.4000000000274</v>
      </c>
      <c r="M146" s="53">
        <v>2923.9999999999804</v>
      </c>
      <c r="N146" s="53">
        <v>3001.4000000000078</v>
      </c>
      <c r="O146" s="31">
        <v>7034.8000000000056</v>
      </c>
      <c r="P146" s="57">
        <v>24484.199999999972</v>
      </c>
      <c r="Q146" s="15">
        <v>34950.400000000038</v>
      </c>
      <c r="R146" s="16" t="e">
        <f t="shared" si="18"/>
        <v>#DIV/0!</v>
      </c>
      <c r="S146" s="17">
        <f t="shared" ref="S146:S155" si="21">SUM(F146:Q146)</f>
        <v>188245.40000000002</v>
      </c>
      <c r="U146" s="18">
        <v>121</v>
      </c>
      <c r="V146" s="8">
        <f>(E144*30*24)*U147</f>
        <v>0</v>
      </c>
      <c r="W146" s="19">
        <f t="shared" si="20"/>
        <v>2923.9999999999804</v>
      </c>
      <c r="X146" s="20"/>
    </row>
    <row r="147" spans="1:25" ht="15.95" customHeight="1" x14ac:dyDescent="0.25">
      <c r="A147" s="25">
        <v>22054480172</v>
      </c>
      <c r="B147" s="27" t="s">
        <v>299</v>
      </c>
      <c r="C147" s="27" t="s">
        <v>298</v>
      </c>
      <c r="D147" s="28" t="s">
        <v>198</v>
      </c>
      <c r="E147" s="29">
        <v>0</v>
      </c>
      <c r="F147" s="14">
        <v>64706.400000000001</v>
      </c>
      <c r="G147" s="31">
        <v>50430.400000000016</v>
      </c>
      <c r="H147" s="53">
        <v>42329.199999999975</v>
      </c>
      <c r="I147" s="53">
        <v>16142.199999999984</v>
      </c>
      <c r="J147" s="53">
        <v>4678.4000000000469</v>
      </c>
      <c r="K147" s="53">
        <v>4076.3999999999587</v>
      </c>
      <c r="L147" s="14">
        <v>3878.6000000000408</v>
      </c>
      <c r="M147" s="53">
        <v>4093.5999999999922</v>
      </c>
      <c r="N147" s="53">
        <v>4256.99999999999</v>
      </c>
      <c r="O147" s="31">
        <v>10483.399999999998</v>
      </c>
      <c r="P147" s="57">
        <v>38545.199999999997</v>
      </c>
      <c r="Q147" s="15">
        <v>46311.000000000022</v>
      </c>
      <c r="R147" s="16" t="e">
        <f t="shared" si="18"/>
        <v>#DIV/0!</v>
      </c>
      <c r="S147" s="17">
        <f t="shared" si="21"/>
        <v>289931.80000000005</v>
      </c>
      <c r="U147" s="18">
        <v>121</v>
      </c>
      <c r="V147" s="8">
        <f>(E145*30*24)*U152</f>
        <v>0</v>
      </c>
      <c r="W147" s="19">
        <f t="shared" si="20"/>
        <v>4093.5999999999922</v>
      </c>
      <c r="X147" s="20"/>
    </row>
    <row r="148" spans="1:25" ht="15.95" customHeight="1" x14ac:dyDescent="0.25">
      <c r="A148" s="25">
        <v>22054480273</v>
      </c>
      <c r="B148" s="27" t="s">
        <v>300</v>
      </c>
      <c r="C148" s="27" t="s">
        <v>298</v>
      </c>
      <c r="D148" s="28" t="s">
        <v>198</v>
      </c>
      <c r="E148" s="29">
        <v>0</v>
      </c>
      <c r="F148" s="14">
        <v>32791.799999999996</v>
      </c>
      <c r="G148" s="31">
        <v>25206.600000000002</v>
      </c>
      <c r="H148" s="53">
        <v>19539.199999999997</v>
      </c>
      <c r="I148" s="53">
        <v>9296.6000000000022</v>
      </c>
      <c r="J148" s="53">
        <v>3543.2000000000035</v>
      </c>
      <c r="K148" s="53">
        <v>2949.8000000000061</v>
      </c>
      <c r="L148" s="14">
        <v>2966.9999999999905</v>
      </c>
      <c r="M148" s="53">
        <v>2588.5999999999922</v>
      </c>
      <c r="N148" s="53">
        <v>3431.4000000000074</v>
      </c>
      <c r="O148" s="31">
        <v>6957.4000000000024</v>
      </c>
      <c r="P148" s="57">
        <v>24329.400000000016</v>
      </c>
      <c r="Q148" s="15">
        <v>27743.599999999991</v>
      </c>
      <c r="R148" s="16" t="e">
        <f t="shared" si="18"/>
        <v>#DIV/0!</v>
      </c>
      <c r="S148" s="17">
        <f t="shared" si="21"/>
        <v>161344.59999999998</v>
      </c>
      <c r="U148" s="18">
        <v>121</v>
      </c>
      <c r="W148" s="19"/>
      <c r="X148" s="20"/>
    </row>
    <row r="149" spans="1:25" ht="15.95" customHeight="1" x14ac:dyDescent="0.25">
      <c r="A149" s="25">
        <v>22054480374</v>
      </c>
      <c r="B149" s="27" t="s">
        <v>301</v>
      </c>
      <c r="C149" s="27" t="s">
        <v>298</v>
      </c>
      <c r="D149" s="28" t="s">
        <v>198</v>
      </c>
      <c r="E149" s="29">
        <v>0</v>
      </c>
      <c r="F149" s="14">
        <v>42733.399999999994</v>
      </c>
      <c r="G149" s="31">
        <v>38889.199999999997</v>
      </c>
      <c r="H149" s="53">
        <v>33325</v>
      </c>
      <c r="I149" s="53">
        <v>14069.600000000011</v>
      </c>
      <c r="J149" s="53">
        <v>4704.1999999999744</v>
      </c>
      <c r="K149" s="53">
        <v>3913.0000000000095</v>
      </c>
      <c r="L149" s="14">
        <v>3646.4000000000078</v>
      </c>
      <c r="M149" s="53">
        <v>3826.99999999999</v>
      </c>
      <c r="N149" s="53">
        <v>3827.0000000000391</v>
      </c>
      <c r="O149" s="31">
        <v>8737.5999999999713</v>
      </c>
      <c r="P149" s="57">
        <v>32662.800000000017</v>
      </c>
      <c r="Q149" s="15">
        <v>37280.999999999971</v>
      </c>
      <c r="R149" s="16" t="e">
        <f t="shared" si="18"/>
        <v>#DIV/0!</v>
      </c>
      <c r="S149" s="17">
        <f t="shared" si="21"/>
        <v>227616.19999999995</v>
      </c>
      <c r="U149" s="18">
        <v>121</v>
      </c>
      <c r="W149" s="19"/>
      <c r="X149" s="20"/>
    </row>
    <row r="150" spans="1:25" ht="15.95" customHeight="1" x14ac:dyDescent="0.25">
      <c r="A150" s="25">
        <v>22054480475</v>
      </c>
      <c r="B150" s="27" t="s">
        <v>302</v>
      </c>
      <c r="C150" s="27" t="s">
        <v>298</v>
      </c>
      <c r="D150" s="28" t="s">
        <v>198</v>
      </c>
      <c r="E150" s="29">
        <v>0</v>
      </c>
      <c r="F150" s="14">
        <v>71663.799999999974</v>
      </c>
      <c r="G150" s="31">
        <v>53663.999999999978</v>
      </c>
      <c r="H150" s="53">
        <v>45150</v>
      </c>
      <c r="I150" s="53">
        <v>18825.400000000038</v>
      </c>
      <c r="J150" s="53">
        <v>4558.00000000001</v>
      </c>
      <c r="K150" s="53">
        <v>4076.3999999999587</v>
      </c>
      <c r="L150" s="14">
        <v>4093.6000000000413</v>
      </c>
      <c r="M150" s="53">
        <v>4016.1999999999648</v>
      </c>
      <c r="N150" s="53">
        <v>4214.0000000000291</v>
      </c>
      <c r="O150" s="31">
        <v>10853.200000000004</v>
      </c>
      <c r="P150" s="57">
        <v>45459.599999999962</v>
      </c>
      <c r="Q150" s="15">
        <v>55900</v>
      </c>
      <c r="R150" s="16" t="e">
        <f t="shared" si="18"/>
        <v>#DIV/0!</v>
      </c>
      <c r="S150" s="17">
        <f t="shared" si="21"/>
        <v>322474.19999999995</v>
      </c>
      <c r="U150" s="18">
        <v>121</v>
      </c>
      <c r="W150" s="19"/>
      <c r="X150" s="20"/>
    </row>
    <row r="151" spans="1:25" ht="15.95" customHeight="1" x14ac:dyDescent="0.25">
      <c r="A151" s="25">
        <v>22054480576</v>
      </c>
      <c r="B151" s="27" t="s">
        <v>303</v>
      </c>
      <c r="C151" s="27" t="s">
        <v>298</v>
      </c>
      <c r="D151" s="28" t="s">
        <v>198</v>
      </c>
      <c r="E151" s="29">
        <v>0</v>
      </c>
      <c r="F151" s="14">
        <v>7244.6399999999931</v>
      </c>
      <c r="G151" s="31">
        <v>6026.8800000000083</v>
      </c>
      <c r="H151" s="53">
        <v>4860.72</v>
      </c>
      <c r="I151" s="53">
        <v>2807.9000000000005</v>
      </c>
      <c r="J151" s="53">
        <v>0</v>
      </c>
      <c r="K151" s="53">
        <v>0</v>
      </c>
      <c r="L151" s="14">
        <v>0</v>
      </c>
      <c r="M151" s="53">
        <v>0</v>
      </c>
      <c r="N151" s="53">
        <v>0</v>
      </c>
      <c r="O151" s="31">
        <v>798.9399999999896</v>
      </c>
      <c r="P151" s="57">
        <v>5640.7400000000098</v>
      </c>
      <c r="Q151" s="15">
        <v>7869.8599999999969</v>
      </c>
      <c r="R151" s="16" t="e">
        <f t="shared" si="18"/>
        <v>#DIV/0!</v>
      </c>
      <c r="S151" s="17">
        <f t="shared" si="21"/>
        <v>35249.68</v>
      </c>
      <c r="U151" s="18">
        <v>121</v>
      </c>
      <c r="W151" s="19"/>
      <c r="X151" s="20"/>
    </row>
    <row r="152" spans="1:25" ht="15.95" customHeight="1" x14ac:dyDescent="0.25">
      <c r="A152" s="25">
        <v>22054485226</v>
      </c>
      <c r="B152" s="27" t="s">
        <v>304</v>
      </c>
      <c r="C152" s="27" t="s">
        <v>305</v>
      </c>
      <c r="D152" s="28" t="s">
        <v>25</v>
      </c>
      <c r="E152" s="29">
        <v>2.5</v>
      </c>
      <c r="F152" s="14" t="s">
        <v>306</v>
      </c>
      <c r="G152" s="14" t="s">
        <v>306</v>
      </c>
      <c r="H152" s="53" t="s">
        <v>306</v>
      </c>
      <c r="I152" s="53" t="s">
        <v>306</v>
      </c>
      <c r="J152" s="53" t="s">
        <v>306</v>
      </c>
      <c r="K152" s="53" t="s">
        <v>306</v>
      </c>
      <c r="L152" s="14">
        <v>1849</v>
      </c>
      <c r="M152" s="53">
        <v>2253.1999999999998</v>
      </c>
      <c r="N152" s="53">
        <v>2416.6</v>
      </c>
      <c r="O152" s="31">
        <v>0</v>
      </c>
      <c r="P152" s="57">
        <v>7980.8</v>
      </c>
      <c r="Q152" s="15">
        <v>8307.6</v>
      </c>
      <c r="R152" s="16">
        <f t="shared" si="18"/>
        <v>0.10471625344352616</v>
      </c>
      <c r="S152" s="17">
        <f t="shared" si="21"/>
        <v>22807.199999999997</v>
      </c>
      <c r="U152" s="18">
        <v>121</v>
      </c>
      <c r="V152" s="8">
        <f>(E152*30*24)*U158</f>
        <v>217800</v>
      </c>
      <c r="W152" s="19">
        <f t="shared" si="20"/>
        <v>-215546.8</v>
      </c>
      <c r="X152" s="20">
        <f>24*365*W152</f>
        <v>-1888189968</v>
      </c>
      <c r="Y152" s="8">
        <f>S152</f>
        <v>22807.199999999997</v>
      </c>
    </row>
    <row r="153" spans="1:25" ht="15.95" customHeight="1" x14ac:dyDescent="0.25">
      <c r="A153" s="25">
        <v>22054486842</v>
      </c>
      <c r="B153" s="27" t="s">
        <v>307</v>
      </c>
      <c r="C153" s="27" t="s">
        <v>308</v>
      </c>
      <c r="D153" s="28" t="s">
        <v>25</v>
      </c>
      <c r="E153" s="29">
        <v>2.8</v>
      </c>
      <c r="F153" s="14" t="s">
        <v>306</v>
      </c>
      <c r="G153" s="14" t="s">
        <v>306</v>
      </c>
      <c r="H153" s="53" t="s">
        <v>306</v>
      </c>
      <c r="I153" s="53" t="s">
        <v>306</v>
      </c>
      <c r="J153" s="53" t="s">
        <v>306</v>
      </c>
      <c r="K153" s="53" t="s">
        <v>306</v>
      </c>
      <c r="L153" s="14" t="s">
        <v>306</v>
      </c>
      <c r="M153" s="53" t="s">
        <v>306</v>
      </c>
      <c r="N153" s="53" t="s">
        <v>306</v>
      </c>
      <c r="O153" s="31">
        <v>2562.8000000000002</v>
      </c>
      <c r="P153" s="57">
        <v>9520.2000000000007</v>
      </c>
      <c r="Q153" s="15">
        <v>17354.8</v>
      </c>
      <c r="R153" s="16" t="e">
        <f t="shared" si="18"/>
        <v>#DIV/0!</v>
      </c>
      <c r="S153" s="17">
        <f t="shared" si="21"/>
        <v>29437.8</v>
      </c>
      <c r="U153" s="18"/>
      <c r="W153" s="19"/>
      <c r="X153" s="20"/>
    </row>
    <row r="154" spans="1:25" ht="15.95" customHeight="1" x14ac:dyDescent="0.25">
      <c r="A154" s="25">
        <v>22054487650</v>
      </c>
      <c r="B154" s="27" t="s">
        <v>309</v>
      </c>
      <c r="C154" s="27" t="s">
        <v>310</v>
      </c>
      <c r="D154" s="28" t="s">
        <v>87</v>
      </c>
      <c r="E154" s="29">
        <v>0.33</v>
      </c>
      <c r="F154" s="14" t="s">
        <v>306</v>
      </c>
      <c r="G154" s="14" t="s">
        <v>306</v>
      </c>
      <c r="H154" s="53" t="s">
        <v>306</v>
      </c>
      <c r="I154" s="53" t="s">
        <v>306</v>
      </c>
      <c r="J154" s="53" t="s">
        <v>306</v>
      </c>
      <c r="K154" s="53" t="s">
        <v>306</v>
      </c>
      <c r="L154" s="14" t="s">
        <v>306</v>
      </c>
      <c r="M154" s="14" t="s">
        <v>306</v>
      </c>
      <c r="N154" s="14" t="s">
        <v>306</v>
      </c>
      <c r="O154" s="14" t="s">
        <v>306</v>
      </c>
      <c r="P154" s="57">
        <v>0</v>
      </c>
      <c r="Q154" s="15">
        <v>0</v>
      </c>
      <c r="R154" s="16" t="e">
        <f t="shared" si="18"/>
        <v>#DIV/0!</v>
      </c>
      <c r="S154" s="17">
        <f t="shared" si="21"/>
        <v>0</v>
      </c>
      <c r="U154" s="18"/>
      <c r="W154" s="19"/>
      <c r="X154" s="20"/>
    </row>
    <row r="155" spans="1:25" ht="15.95" customHeight="1" x14ac:dyDescent="0.25">
      <c r="A155" s="25">
        <v>22054487751</v>
      </c>
      <c r="B155" s="27" t="s">
        <v>311</v>
      </c>
      <c r="C155" s="27" t="s">
        <v>310</v>
      </c>
      <c r="D155" s="28" t="s">
        <v>87</v>
      </c>
      <c r="E155" s="29">
        <v>0.33</v>
      </c>
      <c r="F155" s="14" t="s">
        <v>306</v>
      </c>
      <c r="G155" s="14" t="s">
        <v>306</v>
      </c>
      <c r="H155" s="53" t="s">
        <v>306</v>
      </c>
      <c r="I155" s="53" t="s">
        <v>306</v>
      </c>
      <c r="J155" s="53" t="s">
        <v>306</v>
      </c>
      <c r="K155" s="53" t="s">
        <v>306</v>
      </c>
      <c r="L155" s="14" t="s">
        <v>306</v>
      </c>
      <c r="M155" s="14" t="s">
        <v>306</v>
      </c>
      <c r="N155" s="14" t="s">
        <v>306</v>
      </c>
      <c r="O155" s="14" t="s">
        <v>306</v>
      </c>
      <c r="P155" s="57">
        <v>0.86</v>
      </c>
      <c r="Q155" s="15">
        <v>0</v>
      </c>
      <c r="R155" s="16" t="e">
        <f t="shared" si="18"/>
        <v>#DIV/0!</v>
      </c>
      <c r="S155" s="17">
        <f t="shared" si="21"/>
        <v>0.86</v>
      </c>
      <c r="U155" s="18"/>
      <c r="W155" s="19"/>
      <c r="X155" s="20"/>
    </row>
    <row r="156" spans="1:25" ht="15.95" customHeight="1" x14ac:dyDescent="0.25">
      <c r="A156" s="25"/>
      <c r="B156" s="58"/>
      <c r="C156" s="58"/>
      <c r="D156" s="59"/>
      <c r="E156" s="60"/>
      <c r="F156" s="57"/>
      <c r="G156" s="57"/>
      <c r="H156" s="57"/>
      <c r="I156" s="57"/>
      <c r="J156" s="57"/>
      <c r="K156" s="57"/>
      <c r="L156" s="57"/>
      <c r="M156" s="57"/>
      <c r="N156" s="57"/>
      <c r="O156" s="61"/>
      <c r="P156" s="57"/>
      <c r="Q156" s="61"/>
      <c r="R156" s="62"/>
      <c r="S156" s="63"/>
      <c r="U156" s="18"/>
      <c r="W156" s="19"/>
      <c r="X156" s="20"/>
    </row>
    <row r="157" spans="1:25" ht="15.95" customHeight="1" x14ac:dyDescent="0.25">
      <c r="A157" s="64"/>
      <c r="B157" s="65"/>
      <c r="C157" s="65"/>
      <c r="D157" s="66"/>
      <c r="E157" s="67"/>
      <c r="F157" s="68"/>
      <c r="G157" s="69"/>
      <c r="H157" s="69"/>
      <c r="I157" s="69"/>
      <c r="J157" s="69"/>
      <c r="K157" s="69"/>
      <c r="L157" s="69"/>
      <c r="M157" s="69"/>
      <c r="N157" s="61"/>
      <c r="O157" s="69"/>
      <c r="P157" s="69"/>
      <c r="Q157" s="69"/>
      <c r="R157" s="65"/>
      <c r="S157" s="70"/>
      <c r="U157" s="18"/>
      <c r="W157" s="19"/>
      <c r="X157" s="20"/>
    </row>
    <row r="158" spans="1:25" ht="15.95" customHeight="1" x14ac:dyDescent="0.25">
      <c r="A158" s="71" t="s">
        <v>312</v>
      </c>
      <c r="B158" s="72"/>
      <c r="C158" s="73"/>
      <c r="D158" s="74"/>
      <c r="E158" s="75">
        <f>SUM(E2:E10,E12,E14:E19,E28:E29,E35,E37:E44,E46:E54,E56:E59,E63:E65,E68:E70,E74,E77,E81:E82,E85:E86,E88,E90,E95:E96,E101:E102,E104:E108,E111:E113,E115:E123,E125:E127,E129:E131,E143,E152,E153)</f>
        <v>412.56400000000008</v>
      </c>
      <c r="F158" s="76">
        <f t="shared" ref="F158:K158" si="22">SUM(F2:F10,F12,F14:F19,F28:F29,F35,F37:F44,F46:F54,F56:F59,F63:F65,F68:F70,F74,F77,F81:F82,F85:F86,F88,F90,F95:F96,F101:F102,F104:F108,F111:F113,F115:F123,F125:F127,F129:F131,F143)</f>
        <v>2431406.6199999992</v>
      </c>
      <c r="G158" s="76">
        <f t="shared" si="22"/>
        <v>1942021.9000000006</v>
      </c>
      <c r="H158" s="76">
        <f t="shared" si="22"/>
        <v>1496069.7600000002</v>
      </c>
      <c r="I158" s="76">
        <f t="shared" si="22"/>
        <v>873401.37999999954</v>
      </c>
      <c r="J158" s="76">
        <f t="shared" si="22"/>
        <v>148766.24000000057</v>
      </c>
      <c r="K158" s="76">
        <f t="shared" si="22"/>
        <v>91492.819999999425</v>
      </c>
      <c r="L158" s="76">
        <f>SUM(L2:L10,L12,L14:L19,L28:L29,L35,L37:L44,L46:L54,L56:L59,L63:L65,L68:L70,L74,L77,L81:L82,L85:L86,L88,L90,L95:L96,L101:L102,L104:L108,L111:L113,L115:L123,L125:L127,L129:L131,L143,L152)</f>
        <v>81432.539999999644</v>
      </c>
      <c r="M158" s="76">
        <f>SUM(M2:M10,M12,M14:M19,M28:M29,M35,M37:M44,M46:M54,M56:M59,M63:M65,M68:M70,M74,M77,M81:M82,M85:M86,M88,M90,M95:M96,M101:M102,M104:M108,M111:M113,M115:M123,M125:M127,M129:M131,M143,M152)</f>
        <v>79034.00000000032</v>
      </c>
      <c r="N158" s="76">
        <f>SUM(N2:N10,N12,N14:N19,N28:N29,N35,N37:N44,N46:N54,N56:N59,N63:N65,N68:N70,N74,N77,N81:N82,N85:N86,N88,N90,N95:N96,N101:N102,N104:N108,N111:N113,N115:N123,N125:N127,N129:N131,N143,N152)</f>
        <v>88333.18000000043</v>
      </c>
      <c r="O158" s="76">
        <f>SUM(O2:O10,O12,O14:O19,O28:O29,O35,O37:O44,O46:O54,O56:O59,O63:O65,O68:O70,O74,O77,O81:O82,O85:O86,O88,O90,O95:O96,O101:O102,O104:O108,O111:O113,O115:O123,O125:O127,O129:O131,O143,O152,O153)</f>
        <v>515055.71999999986</v>
      </c>
      <c r="P158" s="76">
        <f>SUM(P2:P10,P12,P14:P19,P28:P29,P35,P37:P44,P46:P54,P56:P59,P63:P65,P68:P70,P74,P77,P81:P82,P85:P86,P88,P90,P95:P96,P101:P102,P104:P108,P111:P113,P115:P123,P125:P127,P129:P131,P143,P152,P153)</f>
        <v>1949318.1399999992</v>
      </c>
      <c r="Q158" s="76">
        <f>SUM(Q2:Q10,Q12,Q14:Q19,Q28:Q29,Q35,Q37:Q44,Q46:Q54,Q56:Q59,Q63:Q65,Q68:Q70,Q74,Q77,Q81:Q82,Q85:Q86,Q88,Q90,Q95:Q96,Q101:Q102,Q104:Q108,Q111:Q113,Q115:Q123,Q125:Q127,Q129:Q131,Q143,Q152,Q153)</f>
        <v>2316631.88</v>
      </c>
      <c r="R158" s="16"/>
      <c r="S158" s="17">
        <f>SUM(F158:Q158)</f>
        <v>12012964.18</v>
      </c>
      <c r="U158" s="18">
        <v>121</v>
      </c>
      <c r="V158" s="8">
        <f>(E158*30*24)*U159</f>
        <v>35942575.680000007</v>
      </c>
      <c r="W158" s="19">
        <f t="shared" si="20"/>
        <v>-35863541.680000007</v>
      </c>
      <c r="X158" s="20">
        <f>24*365*W158</f>
        <v>-314164625116.80005</v>
      </c>
      <c r="Y158" s="8">
        <f>S158</f>
        <v>12012964.18</v>
      </c>
    </row>
    <row r="159" spans="1:25" s="18" customFormat="1" ht="15.95" customHeight="1" x14ac:dyDescent="0.25">
      <c r="A159" s="71" t="s">
        <v>313</v>
      </c>
      <c r="B159" s="72"/>
      <c r="C159" s="73"/>
      <c r="D159" s="74"/>
      <c r="E159" s="75">
        <f>SUM(E33:E34,E66,E78:E80,E98,E144:E145,E154,E155)</f>
        <v>84.66</v>
      </c>
      <c r="F159" s="76">
        <f t="shared" ref="F159:O159" si="23">SUM(F33:F34,F66,F78:F80,F98,F144:F145)</f>
        <v>575469.86000000045</v>
      </c>
      <c r="G159" s="76">
        <f t="shared" si="23"/>
        <v>475383.05999999901</v>
      </c>
      <c r="H159" s="76">
        <f t="shared" si="23"/>
        <v>405087.52000000025</v>
      </c>
      <c r="I159" s="76">
        <f t="shared" si="23"/>
        <v>290392.76000000094</v>
      </c>
      <c r="J159" s="76">
        <f t="shared" si="23"/>
        <v>139737.09999999954</v>
      </c>
      <c r="K159" s="76">
        <f t="shared" si="23"/>
        <v>113470.11999999956</v>
      </c>
      <c r="L159" s="76">
        <f t="shared" si="23"/>
        <v>109914.88000000078</v>
      </c>
      <c r="M159" s="76">
        <f t="shared" si="23"/>
        <v>101676.93999999891</v>
      </c>
      <c r="N159" s="76">
        <f t="shared" si="23"/>
        <v>114135.76000000039</v>
      </c>
      <c r="O159" s="76">
        <f t="shared" si="23"/>
        <v>194643.80000000005</v>
      </c>
      <c r="P159" s="76">
        <f>SUM(P33:P34,P66,P78:P80,P98,P144:P145,P154,P155)</f>
        <v>444618.28000000032</v>
      </c>
      <c r="Q159" s="76">
        <f>SUM(Q33:Q34,Q66,Q78:Q80,Q98,Q144:Q145,Q154,Q155)</f>
        <v>529560.48000000033</v>
      </c>
      <c r="R159" s="16"/>
      <c r="S159" s="17">
        <f>SUM(F159:Q159)</f>
        <v>3494090.5600000005</v>
      </c>
      <c r="U159" s="18">
        <v>121</v>
      </c>
      <c r="V159" s="8">
        <f>(E159*30*24)*U160</f>
        <v>7375579.1999999993</v>
      </c>
      <c r="W159" s="19">
        <f t="shared" si="20"/>
        <v>-7273902.2600000007</v>
      </c>
    </row>
    <row r="160" spans="1:25" ht="15.95" customHeight="1" x14ac:dyDescent="0.25">
      <c r="A160" s="71" t="s">
        <v>314</v>
      </c>
      <c r="B160" s="72"/>
      <c r="C160" s="73"/>
      <c r="D160" s="74"/>
      <c r="E160" s="75">
        <f>SUM(E11,E13,E20:E27,E30:E32,E36,E45,E55,E60,E62,E67,E71:E73,E75:E76,E83:E84,E87,E89,E91,E97,E103,E109:E110,E114,E124,E128,E132:E133)</f>
        <v>259.86999999999995</v>
      </c>
      <c r="F160" s="76">
        <f t="shared" ref="F160:O160" si="24">SUM(F11,F13,F20:F27,F30:F32,F36,F45,F55,F60:F62,F67,F71:F73,F75:F76,F83:F84,F87,F89,F91,F97,F103,F109:F110,F114,F124,F128,F132:F133)</f>
        <v>1327572.5399999998</v>
      </c>
      <c r="G160" s="76">
        <f t="shared" si="24"/>
        <v>1138940.1400000004</v>
      </c>
      <c r="H160" s="76">
        <f t="shared" si="24"/>
        <v>932743.09999999951</v>
      </c>
      <c r="I160" s="76">
        <f t="shared" si="24"/>
        <v>495991.24000000081</v>
      </c>
      <c r="J160" s="76">
        <f t="shared" si="24"/>
        <v>122914.63999999937</v>
      </c>
      <c r="K160" s="76">
        <f t="shared" si="24"/>
        <v>75601.739999999409</v>
      </c>
      <c r="L160" s="76">
        <f t="shared" si="24"/>
        <v>60273.100000000042</v>
      </c>
      <c r="M160" s="76">
        <f t="shared" si="24"/>
        <v>53138.539999999768</v>
      </c>
      <c r="N160" s="76">
        <f t="shared" si="24"/>
        <v>65425.36000000067</v>
      </c>
      <c r="O160" s="76">
        <f t="shared" si="24"/>
        <v>264000.21999999974</v>
      </c>
      <c r="P160" s="76">
        <f>SUM(P11,P13,P20:P27,P30:P32,P36,P45,P55,P60:P62,P67,P71:P73,P75:P76,P83:P84,P87,P89,P91,P97,P103,P109:P110,P114,P124,P128,P132:P133)</f>
        <v>971603.05999999982</v>
      </c>
      <c r="Q160" s="76">
        <f>SUM(Q11,Q13,Q20:Q27,Q30:Q32,Q36,Q45,Q55,Q60:Q62,Q67,Q71:Q73,Q75:Q76,Q83:Q84,Q87,Q89,Q91,Q97,Q103,Q109:Q110,Q114,Q124,Q128,Q132:Q133)</f>
        <v>1215965.1800000006</v>
      </c>
      <c r="R160" s="16"/>
      <c r="S160" s="17">
        <f>SUM(F160:Q160)</f>
        <v>6724168.8599999994</v>
      </c>
      <c r="U160" s="18">
        <v>121</v>
      </c>
      <c r="V160" s="8">
        <f>(E160*30*24)*U161</f>
        <v>22639874.399999995</v>
      </c>
      <c r="W160" s="19">
        <f t="shared" si="20"/>
        <v>-22586735.859999996</v>
      </c>
    </row>
    <row r="161" spans="1:23" ht="15.95" customHeight="1" x14ac:dyDescent="0.25">
      <c r="A161" s="71" t="s">
        <v>315</v>
      </c>
      <c r="B161" s="72"/>
      <c r="C161" s="72"/>
      <c r="D161" s="74"/>
      <c r="E161" s="75">
        <f t="shared" ref="E161:P161" si="25">SUM(E92:E94,E99:E100,E134:E142,E146:E151)</f>
        <v>487.5</v>
      </c>
      <c r="F161" s="76">
        <f t="shared" si="25"/>
        <v>4380530.3999999939</v>
      </c>
      <c r="G161" s="76">
        <f t="shared" si="25"/>
        <v>3632729.4400000046</v>
      </c>
      <c r="H161" s="76">
        <f t="shared" si="25"/>
        <v>3383731.06</v>
      </c>
      <c r="I161" s="76">
        <f t="shared" si="25"/>
        <v>2865610.3000000012</v>
      </c>
      <c r="J161" s="76">
        <f t="shared" si="25"/>
        <v>1963926.0999999973</v>
      </c>
      <c r="K161" s="76">
        <f t="shared" si="25"/>
        <v>1436135.5000000009</v>
      </c>
      <c r="L161" s="76">
        <f t="shared" si="25"/>
        <v>1279589.7</v>
      </c>
      <c r="M161" s="76">
        <f t="shared" si="25"/>
        <v>1214234.0000000012</v>
      </c>
      <c r="N161" s="76">
        <f t="shared" si="25"/>
        <v>1395929.6399999985</v>
      </c>
      <c r="O161" s="76">
        <f t="shared" si="25"/>
        <v>2038668.7000000007</v>
      </c>
      <c r="P161" s="76">
        <f t="shared" si="25"/>
        <v>3971324.3400000003</v>
      </c>
      <c r="Q161" s="76">
        <f>SUM(Q92:Q94,Q99:Q100,Q134:Q142,Q146:Q151)</f>
        <v>4359962.6399999997</v>
      </c>
      <c r="R161" s="16"/>
      <c r="S161" s="17">
        <f>SUM(F161:Q161)</f>
        <v>31922371.819999993</v>
      </c>
      <c r="U161" s="18">
        <v>121</v>
      </c>
      <c r="V161" s="8">
        <f>(E161*30*24)*U162</f>
        <v>42471000</v>
      </c>
      <c r="W161" s="19">
        <f t="shared" si="20"/>
        <v>-41256766</v>
      </c>
    </row>
    <row r="162" spans="1:23" ht="15.95" customHeight="1" x14ac:dyDescent="0.25">
      <c r="A162" s="77" t="s">
        <v>316</v>
      </c>
      <c r="B162" s="72"/>
      <c r="C162" s="72"/>
      <c r="D162" s="74"/>
      <c r="E162" s="78">
        <f t="shared" ref="E162:P162" si="26">SUM(E158:E161)</f>
        <v>1244.5940000000001</v>
      </c>
      <c r="F162" s="79">
        <f t="shared" si="26"/>
        <v>8714979.4199999943</v>
      </c>
      <c r="G162" s="79">
        <f t="shared" si="26"/>
        <v>7189074.5400000047</v>
      </c>
      <c r="H162" s="79">
        <f t="shared" si="26"/>
        <v>6217631.4399999995</v>
      </c>
      <c r="I162" s="79">
        <f t="shared" si="26"/>
        <v>4525395.6800000025</v>
      </c>
      <c r="J162" s="79">
        <f t="shared" si="26"/>
        <v>2375344.0799999968</v>
      </c>
      <c r="K162" s="79">
        <f t="shared" si="26"/>
        <v>1716700.1799999992</v>
      </c>
      <c r="L162" s="79">
        <f t="shared" si="26"/>
        <v>1531210.2200000004</v>
      </c>
      <c r="M162" s="79">
        <f t="shared" si="26"/>
        <v>1448083.4800000002</v>
      </c>
      <c r="N162" s="79">
        <f t="shared" si="26"/>
        <v>1663823.94</v>
      </c>
      <c r="O162" s="79">
        <f t="shared" si="26"/>
        <v>3012368.4400000004</v>
      </c>
      <c r="P162" s="79">
        <f t="shared" si="26"/>
        <v>7336863.8200000003</v>
      </c>
      <c r="Q162" s="79">
        <f>SUM(Q158:Q161)</f>
        <v>8422120.1799999997</v>
      </c>
      <c r="R162" s="16"/>
      <c r="S162" s="17">
        <f>SUM(F162:Q162)</f>
        <v>54153595.419999994</v>
      </c>
      <c r="U162" s="18">
        <v>121</v>
      </c>
      <c r="V162" s="8" t="e">
        <f>(E162*30*24)*#REF!</f>
        <v>#REF!</v>
      </c>
      <c r="W162" s="19" t="e">
        <f t="shared" si="20"/>
        <v>#REF!</v>
      </c>
    </row>
    <row r="163" spans="1:23" ht="15.75" customHeight="1" x14ac:dyDescent="0.2">
      <c r="A163" s="80"/>
      <c r="B163" s="48"/>
      <c r="C163" s="48"/>
      <c r="D163" s="81"/>
      <c r="E163" s="82"/>
      <c r="F163" s="83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48"/>
    </row>
    <row r="164" spans="1:23" ht="15.75" customHeight="1" x14ac:dyDescent="0.25">
      <c r="A164" s="87" t="s">
        <v>312</v>
      </c>
      <c r="B164" s="88"/>
      <c r="C164" s="88"/>
      <c r="D164" s="89"/>
      <c r="E164" s="90"/>
      <c r="F164" s="91">
        <f>+F158/860</f>
        <v>2827.2169999999992</v>
      </c>
      <c r="G164" s="91">
        <f t="shared" ref="G164:S164" si="27">+G158/860</f>
        <v>2258.1650000000009</v>
      </c>
      <c r="H164" s="91">
        <f t="shared" si="27"/>
        <v>1739.6160000000002</v>
      </c>
      <c r="I164" s="91">
        <f t="shared" si="27"/>
        <v>1015.5829999999995</v>
      </c>
      <c r="J164" s="91">
        <f t="shared" si="27"/>
        <v>172.98400000000066</v>
      </c>
      <c r="K164" s="91">
        <f t="shared" si="27"/>
        <v>106.38699999999933</v>
      </c>
      <c r="L164" s="91">
        <f t="shared" si="27"/>
        <v>94.688999999999581</v>
      </c>
      <c r="M164" s="91">
        <f t="shared" si="27"/>
        <v>91.900000000000375</v>
      </c>
      <c r="N164" s="91">
        <f t="shared" si="27"/>
        <v>102.71300000000051</v>
      </c>
      <c r="O164" s="91">
        <f t="shared" si="27"/>
        <v>598.90199999999982</v>
      </c>
      <c r="P164" s="91">
        <f t="shared" si="27"/>
        <v>2266.648999999999</v>
      </c>
      <c r="Q164" s="91">
        <f t="shared" si="27"/>
        <v>2693.7579999999998</v>
      </c>
      <c r="R164" s="91"/>
      <c r="S164" s="91">
        <f t="shared" si="27"/>
        <v>13968.563</v>
      </c>
      <c r="T164" s="8" t="s">
        <v>317</v>
      </c>
    </row>
    <row r="165" spans="1:23" ht="15.75" customHeight="1" x14ac:dyDescent="0.25">
      <c r="A165" s="87" t="s">
        <v>313</v>
      </c>
      <c r="B165" s="88"/>
      <c r="C165" s="88"/>
      <c r="D165" s="89"/>
      <c r="E165" s="90"/>
      <c r="F165" s="91">
        <f t="shared" ref="F165:Q168" si="28">+F159/860</f>
        <v>669.15100000000052</v>
      </c>
      <c r="G165" s="91">
        <f t="shared" si="28"/>
        <v>552.77099999999882</v>
      </c>
      <c r="H165" s="91">
        <f t="shared" si="28"/>
        <v>471.03200000000027</v>
      </c>
      <c r="I165" s="91">
        <f t="shared" si="28"/>
        <v>337.66600000000108</v>
      </c>
      <c r="J165" s="91">
        <f t="shared" si="28"/>
        <v>162.48499999999947</v>
      </c>
      <c r="K165" s="91">
        <f t="shared" si="28"/>
        <v>131.9419999999995</v>
      </c>
      <c r="L165" s="91">
        <f t="shared" si="28"/>
        <v>127.8080000000009</v>
      </c>
      <c r="M165" s="91">
        <f t="shared" si="28"/>
        <v>118.22899999999873</v>
      </c>
      <c r="N165" s="91">
        <f t="shared" si="28"/>
        <v>132.71600000000046</v>
      </c>
      <c r="O165" s="91">
        <f t="shared" si="28"/>
        <v>226.33000000000004</v>
      </c>
      <c r="P165" s="91">
        <f t="shared" si="28"/>
        <v>516.99800000000039</v>
      </c>
      <c r="Q165" s="91">
        <f t="shared" si="28"/>
        <v>615.76800000000037</v>
      </c>
      <c r="R165" s="88"/>
      <c r="S165" s="91">
        <f t="shared" ref="S165" si="29">+S159/860</f>
        <v>4062.8960000000006</v>
      </c>
      <c r="T165" s="8" t="s">
        <v>317</v>
      </c>
    </row>
    <row r="166" spans="1:23" ht="15.75" customHeight="1" x14ac:dyDescent="0.25">
      <c r="A166" s="87" t="s">
        <v>314</v>
      </c>
      <c r="B166" s="88"/>
      <c r="C166" s="88"/>
      <c r="D166" s="89"/>
      <c r="E166" s="90"/>
      <c r="F166" s="91">
        <f t="shared" si="28"/>
        <v>1543.6889999999999</v>
      </c>
      <c r="G166" s="91">
        <f t="shared" si="28"/>
        <v>1324.3490000000004</v>
      </c>
      <c r="H166" s="91">
        <f t="shared" si="28"/>
        <v>1084.5849999999994</v>
      </c>
      <c r="I166" s="91">
        <f t="shared" si="28"/>
        <v>576.73400000000095</v>
      </c>
      <c r="J166" s="91">
        <f t="shared" si="28"/>
        <v>142.92399999999927</v>
      </c>
      <c r="K166" s="91">
        <f t="shared" si="28"/>
        <v>87.90899999999931</v>
      </c>
      <c r="L166" s="91">
        <f t="shared" si="28"/>
        <v>70.085000000000051</v>
      </c>
      <c r="M166" s="91">
        <f t="shared" si="28"/>
        <v>61.788999999999731</v>
      </c>
      <c r="N166" s="91">
        <f t="shared" si="28"/>
        <v>76.076000000000775</v>
      </c>
      <c r="O166" s="91">
        <f t="shared" si="28"/>
        <v>306.97699999999969</v>
      </c>
      <c r="P166" s="91">
        <f t="shared" si="28"/>
        <v>1129.7709999999997</v>
      </c>
      <c r="Q166" s="91">
        <f t="shared" si="28"/>
        <v>1413.9130000000007</v>
      </c>
      <c r="R166" s="88"/>
      <c r="S166" s="91">
        <f t="shared" ref="S166" si="30">+S160/860</f>
        <v>7818.8009999999995</v>
      </c>
      <c r="T166" s="8" t="s">
        <v>317</v>
      </c>
    </row>
    <row r="167" spans="1:23" ht="12.75" customHeight="1" x14ac:dyDescent="0.25">
      <c r="A167" s="87" t="s">
        <v>315</v>
      </c>
      <c r="B167" s="92"/>
      <c r="C167" s="92"/>
      <c r="D167" s="93"/>
      <c r="E167" s="94"/>
      <c r="F167" s="91">
        <f t="shared" si="28"/>
        <v>5093.6399999999931</v>
      </c>
      <c r="G167" s="91">
        <f t="shared" si="28"/>
        <v>4224.1040000000057</v>
      </c>
      <c r="H167" s="91">
        <f t="shared" si="28"/>
        <v>3934.5709999999999</v>
      </c>
      <c r="I167" s="91">
        <f t="shared" si="28"/>
        <v>3332.1050000000014</v>
      </c>
      <c r="J167" s="91">
        <f t="shared" si="28"/>
        <v>2283.634999999997</v>
      </c>
      <c r="K167" s="91">
        <f t="shared" si="28"/>
        <v>1669.9250000000011</v>
      </c>
      <c r="L167" s="91">
        <f t="shared" si="28"/>
        <v>1487.895</v>
      </c>
      <c r="M167" s="91">
        <f t="shared" si="28"/>
        <v>1411.9000000000015</v>
      </c>
      <c r="N167" s="91">
        <f t="shared" si="28"/>
        <v>1623.1739999999982</v>
      </c>
      <c r="O167" s="91">
        <f t="shared" si="28"/>
        <v>2370.545000000001</v>
      </c>
      <c r="P167" s="91">
        <f t="shared" si="28"/>
        <v>4617.8190000000004</v>
      </c>
      <c r="Q167" s="91">
        <f t="shared" si="28"/>
        <v>5069.7239999999993</v>
      </c>
      <c r="R167" s="92"/>
      <c r="S167" s="91">
        <f t="shared" ref="S167" si="31">+S161/860</f>
        <v>37119.036999999989</v>
      </c>
      <c r="T167" s="8" t="s">
        <v>317</v>
      </c>
    </row>
    <row r="168" spans="1:23" ht="15.75" x14ac:dyDescent="0.25">
      <c r="A168" s="95" t="s">
        <v>316</v>
      </c>
      <c r="B168" s="92"/>
      <c r="C168" s="92"/>
      <c r="D168" s="93"/>
      <c r="E168" s="94"/>
      <c r="F168" s="96">
        <f t="shared" si="28"/>
        <v>10133.696999999993</v>
      </c>
      <c r="G168" s="96">
        <f t="shared" si="28"/>
        <v>8359.3890000000047</v>
      </c>
      <c r="H168" s="96">
        <f t="shared" si="28"/>
        <v>7229.8039999999992</v>
      </c>
      <c r="I168" s="96">
        <f t="shared" si="28"/>
        <v>5262.0880000000025</v>
      </c>
      <c r="J168" s="96">
        <f t="shared" si="28"/>
        <v>2762.0279999999962</v>
      </c>
      <c r="K168" s="96">
        <f t="shared" si="28"/>
        <v>1996.1629999999991</v>
      </c>
      <c r="L168" s="96">
        <f t="shared" si="28"/>
        <v>1780.4770000000005</v>
      </c>
      <c r="M168" s="96">
        <f t="shared" si="28"/>
        <v>1683.8180000000002</v>
      </c>
      <c r="N168" s="96">
        <f t="shared" si="28"/>
        <v>1934.6789999999999</v>
      </c>
      <c r="O168" s="96">
        <f t="shared" si="28"/>
        <v>3502.7540000000004</v>
      </c>
      <c r="P168" s="96">
        <f t="shared" si="28"/>
        <v>8531.237000000001</v>
      </c>
      <c r="Q168" s="96">
        <f t="shared" si="28"/>
        <v>9793.1630000000005</v>
      </c>
      <c r="R168" s="92"/>
      <c r="S168" s="91">
        <f t="shared" ref="S168" si="32">+S162/860</f>
        <v>62969.296999999991</v>
      </c>
      <c r="T168" s="8" t="s">
        <v>317</v>
      </c>
    </row>
  </sheetData>
  <autoFilter ref="A1:S162" xr:uid="{D4AADCDF-9977-474A-8BA7-DA661E48500E}"/>
  <pageMargins left="0" right="0" top="0.9055118110236221" bottom="0.39370078740157483" header="0.51181102362204722" footer="0.51181102362204722"/>
  <pageSetup paperSize="9" scale="44" orientation="landscape" r:id="rId1"/>
  <headerFooter alignWithMargins="0">
    <oddHeader xml:space="preserve">&amp;LACINQUE TECNOLOGIE S.p.A.&amp;CRIEPILOGO ANNUALE LETTURE CALORE&amp;RANNO  2023
</oddHeader>
  </headerFooter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RIEPILOGO_LETTURE</vt:lpstr>
      <vt:lpstr>RIEPILOGO_LETTURE!Area_stampa</vt:lpstr>
      <vt:lpstr>RIEPILOGO_LETTURE!Titoli_stampa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Bini Matteo</dc:creator>
  <cp:lastModifiedBy>Bini Matteo</cp:lastModifiedBy>
  <dcterms:created xsi:type="dcterms:W3CDTF">2025-02-13T10:13:46Z</dcterms:created>
  <dcterms:modified xsi:type="dcterms:W3CDTF">2025-02-13T14:26:50Z</dcterms:modified>
</cp:coreProperties>
</file>